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1655" windowHeight="5235" firstSheet="1" activeTab="1"/>
  </bookViews>
  <sheets>
    <sheet name="CAN DOI KT" sheetId="1" r:id="rId1"/>
    <sheet name="KET QUA HDKD" sheetId="4" r:id="rId2"/>
    <sheet name="LUU CHUYEN TIEN TE" sheetId="3" r:id="rId3"/>
    <sheet name="TMTC" sheetId="11" r:id="rId4"/>
  </sheets>
  <definedNames>
    <definedName name="_xlnm.Print_Area" localSheetId="0">'CAN DOI KT'!$A$1:$E$148</definedName>
    <definedName name="_xlnm.Print_Area" localSheetId="1">'KET QUA HDKD'!$A$1:$G$40</definedName>
    <definedName name="_xlnm.Print_Area" localSheetId="2">'LUU CHUYEN TIEN TE'!$A$1:$E$70</definedName>
    <definedName name="_xlnm.Print_Titles" localSheetId="0">'CAN DOI KT'!$8:$10</definedName>
    <definedName name="_xlnm.Print_Titles" localSheetId="2">'LUU CHUYEN TIEN TE'!$7:$8</definedName>
  </definedNames>
  <calcPr calcId="124519"/>
</workbook>
</file>

<file path=xl/calcChain.xml><?xml version="1.0" encoding="utf-8"?>
<calcChain xmlns="http://schemas.openxmlformats.org/spreadsheetml/2006/main">
  <c r="E324" i="11"/>
  <c r="D324"/>
  <c r="E322"/>
  <c r="D322"/>
  <c r="G269"/>
  <c r="F269"/>
  <c r="G268"/>
  <c r="G267"/>
  <c r="G266"/>
  <c r="F266"/>
  <c r="G265"/>
  <c r="F264"/>
  <c r="E264"/>
  <c r="D264"/>
  <c r="C264"/>
  <c r="G264" s="1"/>
  <c r="F175"/>
  <c r="E175"/>
  <c r="E164"/>
  <c r="D164"/>
  <c r="D156"/>
  <c r="D155"/>
  <c r="D137"/>
  <c r="G111"/>
  <c r="F111"/>
  <c r="E111"/>
  <c r="D111"/>
  <c r="C111"/>
  <c r="B111"/>
  <c r="G110"/>
  <c r="F110"/>
  <c r="E110"/>
  <c r="D110"/>
  <c r="C110"/>
  <c r="B110"/>
  <c r="G107"/>
  <c r="G106"/>
  <c r="B105"/>
  <c r="G105" s="1"/>
  <c r="G108" s="1"/>
  <c r="G104"/>
  <c r="B104"/>
  <c r="G101"/>
  <c r="G100"/>
  <c r="G99"/>
  <c r="G98"/>
  <c r="D86"/>
  <c r="E85"/>
  <c r="D85"/>
  <c r="E81"/>
  <c r="D81"/>
  <c r="E79"/>
  <c r="D79"/>
  <c r="E315"/>
  <c r="D315"/>
  <c r="E308"/>
  <c r="D308"/>
  <c r="E302"/>
  <c r="D302"/>
  <c r="E296"/>
  <c r="D296"/>
  <c r="E290"/>
  <c r="D290"/>
  <c r="E284"/>
  <c r="D284"/>
  <c r="E278"/>
  <c r="D278"/>
  <c r="E262"/>
  <c r="E270" s="1"/>
  <c r="D262"/>
  <c r="D270" s="1"/>
  <c r="C262"/>
  <c r="G261"/>
  <c r="G260"/>
  <c r="G259"/>
  <c r="G258"/>
  <c r="F262"/>
  <c r="F270" s="1"/>
  <c r="G257"/>
  <c r="G256"/>
  <c r="G262" s="1"/>
  <c r="G253"/>
  <c r="F253"/>
  <c r="E251"/>
  <c r="E253" s="1"/>
  <c r="D251"/>
  <c r="D253" s="1"/>
  <c r="F247"/>
  <c r="F244"/>
  <c r="E244"/>
  <c r="E237"/>
  <c r="D237"/>
  <c r="E227"/>
  <c r="D224"/>
  <c r="D227" s="1"/>
  <c r="E220"/>
  <c r="D220"/>
  <c r="E211"/>
  <c r="D211"/>
  <c r="F199"/>
  <c r="F201" s="1"/>
  <c r="E199"/>
  <c r="E201" s="1"/>
  <c r="E171"/>
  <c r="D171"/>
  <c r="E165"/>
  <c r="D165"/>
  <c r="E157"/>
  <c r="D154" s="1"/>
  <c r="D157" s="1"/>
  <c r="E150"/>
  <c r="D150"/>
  <c r="E145"/>
  <c r="D145"/>
  <c r="E139"/>
  <c r="C131"/>
  <c r="B131"/>
  <c r="C127"/>
  <c r="B126"/>
  <c r="B128" s="1"/>
  <c r="C125"/>
  <c r="B123"/>
  <c r="B130" s="1"/>
  <c r="C122"/>
  <c r="C121"/>
  <c r="C120"/>
  <c r="C123" s="1"/>
  <c r="C119"/>
  <c r="F108"/>
  <c r="E108"/>
  <c r="D108"/>
  <c r="C108"/>
  <c r="B108"/>
  <c r="F102"/>
  <c r="E102"/>
  <c r="D102"/>
  <c r="C102"/>
  <c r="B102"/>
  <c r="G102"/>
  <c r="E93"/>
  <c r="D93"/>
  <c r="E87"/>
  <c r="D84" s="1"/>
  <c r="D87" s="1"/>
  <c r="E70"/>
  <c r="D67" s="1"/>
  <c r="D70" s="1"/>
  <c r="E62"/>
  <c r="D62"/>
  <c r="D139" l="1"/>
  <c r="D135"/>
  <c r="C270"/>
  <c r="G270" s="1"/>
  <c r="C126"/>
  <c r="C128" s="1"/>
  <c r="C130" s="1"/>
  <c r="E23" i="4" l="1"/>
  <c r="D23"/>
  <c r="E12"/>
  <c r="E14" s="1"/>
  <c r="E20" s="1"/>
  <c r="D12"/>
  <c r="D14" s="1"/>
  <c r="D20" s="1"/>
  <c r="F13"/>
  <c r="D83" i="1"/>
  <c r="D24" i="4" l="1"/>
  <c r="D27" s="1"/>
  <c r="E24"/>
  <c r="E27" s="1"/>
  <c r="D40" i="1"/>
  <c r="D32"/>
  <c r="D13"/>
  <c r="E39" i="3" l="1"/>
  <c r="D11" l="1"/>
  <c r="D19" s="1"/>
  <c r="D29" s="1"/>
  <c r="E11" l="1"/>
  <c r="D127" i="1" l="1"/>
  <c r="F12" i="4" l="1"/>
  <c r="D123" i="1"/>
  <c r="F23" i="4" l="1"/>
  <c r="F14"/>
  <c r="F20" s="1"/>
  <c r="F24" l="1"/>
  <c r="F27" s="1"/>
  <c r="E49" i="3" l="1"/>
  <c r="D49"/>
  <c r="D39"/>
  <c r="E19"/>
  <c r="E29" s="1"/>
  <c r="E126" i="1"/>
  <c r="D126"/>
  <c r="E123"/>
  <c r="E114"/>
  <c r="E113" s="1"/>
  <c r="E112" s="1"/>
  <c r="D114"/>
  <c r="E98"/>
  <c r="D98"/>
  <c r="E82"/>
  <c r="E81" s="1"/>
  <c r="D82"/>
  <c r="D81" s="1"/>
  <c r="E75"/>
  <c r="D75"/>
  <c r="E65"/>
  <c r="D65"/>
  <c r="E58"/>
  <c r="D58"/>
  <c r="E52"/>
  <c r="E51" s="1"/>
  <c r="D52"/>
  <c r="E42"/>
  <c r="D42"/>
  <c r="D35"/>
  <c r="E35"/>
  <c r="E31"/>
  <c r="D31"/>
  <c r="E21"/>
  <c r="D21"/>
  <c r="E12"/>
  <c r="D12"/>
  <c r="D51" l="1"/>
  <c r="D41" s="1"/>
  <c r="D51" i="3"/>
  <c r="D113" i="1"/>
  <c r="D112" s="1"/>
  <c r="D134" s="1"/>
  <c r="D11"/>
  <c r="E134"/>
  <c r="E11"/>
  <c r="E41"/>
  <c r="D55" i="3" l="1"/>
  <c r="D80" i="1"/>
  <c r="E51" i="3"/>
  <c r="E55" s="1"/>
  <c r="E80" i="1"/>
  <c r="D7" i="4" l="1"/>
</calcChain>
</file>

<file path=xl/sharedStrings.xml><?xml version="1.0" encoding="utf-8"?>
<sst xmlns="http://schemas.openxmlformats.org/spreadsheetml/2006/main" count="761" uniqueCount="481">
  <si>
    <t>TÀI SẢN</t>
  </si>
  <si>
    <t>Mã</t>
  </si>
  <si>
    <t>số</t>
  </si>
  <si>
    <t>Thuyết minh</t>
  </si>
  <si>
    <t>a - tµi s¶n ng¾n h¹n</t>
  </si>
  <si>
    <t>I. Tiền và các khoản tương đương tiền</t>
  </si>
  <si>
    <t xml:space="preserve">1. Tiền </t>
  </si>
  <si>
    <t>2. Các khoản tương đương tiền</t>
  </si>
  <si>
    <t>II. Đầu tư tài chính ngắn hạn</t>
  </si>
  <si>
    <t>1. Chứng khoán kinh doanh</t>
  </si>
  <si>
    <t xml:space="preserve">2. Dự phòng giảm giá chứng khoán kinh doanh (*) </t>
  </si>
  <si>
    <t>3. Đầu tư nắm giữ đến ngày đáo hạn</t>
  </si>
  <si>
    <t>III. Các khoản phải thu ngắn hạn</t>
  </si>
  <si>
    <t xml:space="preserve">1. Phải thu ngắn hạn của khách hàng </t>
  </si>
  <si>
    <t>2. Trả trước cho người bán ngắn hạn</t>
  </si>
  <si>
    <t>3. Phải thu nội bộ ngắn hạn</t>
  </si>
  <si>
    <t>5. Phải thu về cho vay ngắn hạn</t>
  </si>
  <si>
    <t>6. Phải thu ngắn hạn khác</t>
  </si>
  <si>
    <t>7. Dự phòng phải thu ngắn hạn khó đòi (*)</t>
  </si>
  <si>
    <t>8. Tài sản thiếu chờ xử lý</t>
  </si>
  <si>
    <t>IV. Hàng tồn kho</t>
  </si>
  <si>
    <t>1. Hàng tồn kho</t>
  </si>
  <si>
    <t>2. Dự phòng giảm giá hàng tồn kho (*)</t>
  </si>
  <si>
    <t>V. Tài sản ngắn hạn khác</t>
  </si>
  <si>
    <t xml:space="preserve">1. Chi phí trả trước ngắn hạn </t>
  </si>
  <si>
    <t>2. Thuế GTGT được khấu trừ</t>
  </si>
  <si>
    <t>5. Tài sản ngắn hạn khác</t>
  </si>
  <si>
    <t>B - TÀI SẢN DÀI HẠN</t>
  </si>
  <si>
    <t xml:space="preserve">I. Các khoản phải thu dài hạn </t>
  </si>
  <si>
    <t>1. Phải thu dài hạn của khách hàng</t>
  </si>
  <si>
    <t>2. Trả trước cho người bán dài hạn</t>
  </si>
  <si>
    <t>3. Vốn kinh doanh ở đơn vị trực thuộc</t>
  </si>
  <si>
    <t>4. Phải thu nội bộ dài hạn</t>
  </si>
  <si>
    <t>5. Phải thu về cho vay dài hạn</t>
  </si>
  <si>
    <t>6. Phải thu dài hạn khác</t>
  </si>
  <si>
    <t>7. Dự phòng phải thu dài hạn khó đòi (*)</t>
  </si>
  <si>
    <t>II. Tài sản cố định</t>
  </si>
  <si>
    <t>1. Tài sản cố định hữu hình</t>
  </si>
  <si>
    <t xml:space="preserve">      - Nguyên giá</t>
  </si>
  <si>
    <t xml:space="preserve">      - Giá trị hao mòn luỹ kế (*)</t>
  </si>
  <si>
    <t>2. Tài sản cố định thuê tài chính</t>
  </si>
  <si>
    <t>3. Tài sản cố định vô hình</t>
  </si>
  <si>
    <t>III. Bất động sản đầu tư</t>
  </si>
  <si>
    <t xml:space="preserve">IV. Tài sản dở dang dài hạn </t>
  </si>
  <si>
    <t>2. Chi phí xây dựng cơ bản dở dang</t>
  </si>
  <si>
    <t>V. Đầu tư tài chính dài hạn</t>
  </si>
  <si>
    <t xml:space="preserve">1. Đầu tư vào công ty con </t>
  </si>
  <si>
    <t>2. Đầu tư vào công ty liên doanh, liên kết</t>
  </si>
  <si>
    <t>3. Đầu tư góp vốn vào đơn vị khác</t>
  </si>
  <si>
    <t>4. Dự phòng đầu tư tài chính dài hạn (*)</t>
  </si>
  <si>
    <t>5. Đầu tư nắm giữ đến ngày đáo hạn</t>
  </si>
  <si>
    <t>VI. Tài sản dài hạn khác</t>
  </si>
  <si>
    <t>1. Chi phí trả trước dài hạn</t>
  </si>
  <si>
    <t>2. Tài sản thuế thu nhập hoãn lại</t>
  </si>
  <si>
    <t>4. Tài sản dài hạn khác</t>
  </si>
  <si>
    <t>tæng céng tµI s¶n (270 = 100 + 200)</t>
  </si>
  <si>
    <t>C - nî ph¶i tr¶</t>
  </si>
  <si>
    <t>I. Nợ ngắn hạn</t>
  </si>
  <si>
    <t>1. Phải trả người bán ngắn hạn</t>
  </si>
  <si>
    <t>2. Người mua trả tiền trước ngắn hạn</t>
  </si>
  <si>
    <t>3. Thuế và các khoản phải nộp Nhà nước</t>
  </si>
  <si>
    <t>4. Phải trả người lao động</t>
  </si>
  <si>
    <t>5. Chi phí phải trả ngắn hạn</t>
  </si>
  <si>
    <t>6. Phải trả nội bộ ngắn hạn</t>
  </si>
  <si>
    <t xml:space="preserve">8. Doanh thu chưa thực hiện ngắn hạn </t>
  </si>
  <si>
    <t>9. Phải trả ngắn hạn khác</t>
  </si>
  <si>
    <t>10. Vay và nợ thuê tài chính ngắn hạn</t>
  </si>
  <si>
    <t xml:space="preserve">11. Dự phòng phải trả ngắn hạn </t>
  </si>
  <si>
    <t xml:space="preserve">12. Quỹ khen thưởng, phúc lợi </t>
  </si>
  <si>
    <t>13. Quỹ bình ổn giá</t>
  </si>
  <si>
    <t>II. Nợ dài hạn</t>
  </si>
  <si>
    <t>1. Phải trả người bán dài hạn</t>
  </si>
  <si>
    <t>2. Người mua trả tiền trước dài hạn</t>
  </si>
  <si>
    <t>3. Chi phí phải trả dài hạn</t>
  </si>
  <si>
    <t>4. Phải trả nội bộ về vốn kinh doanh</t>
  </si>
  <si>
    <t>5. Phải trả nội bộ dài hạn</t>
  </si>
  <si>
    <t xml:space="preserve">6. Doanh thu chưa thực hiện dài hạn </t>
  </si>
  <si>
    <t>7. Phải trả dài hạn khác</t>
  </si>
  <si>
    <t xml:space="preserve">8. Vay và nợ thuê tài chính dài hạn </t>
  </si>
  <si>
    <t>9. Trái phiếu chuyển đổi</t>
  </si>
  <si>
    <t>10. Cổ phiếu ưu đãi</t>
  </si>
  <si>
    <t xml:space="preserve">11. Thuế thu nhập hoãn lại phải trả </t>
  </si>
  <si>
    <t xml:space="preserve">12. Dự phòng phải trả dài hạn </t>
  </si>
  <si>
    <t>13. Quỹ phát triển khoa học và công nghệ</t>
  </si>
  <si>
    <t>D - VỐN CHỦ SỞ HỮU</t>
  </si>
  <si>
    <t>I. Vốn chủ sở hữu</t>
  </si>
  <si>
    <t>1. Vốn góp của chủ sở hữu</t>
  </si>
  <si>
    <t xml:space="preserve">    - Cổ phiếu ưu đãi</t>
  </si>
  <si>
    <t>411a</t>
  </si>
  <si>
    <t>411b</t>
  </si>
  <si>
    <t>2. Thặng dư vốn cổ phần</t>
  </si>
  <si>
    <t>3. Quyền chọn chuyển đổi trái phiếu</t>
  </si>
  <si>
    <t xml:space="preserve">4. Vốn khác của chủ sở hữu </t>
  </si>
  <si>
    <t>5. Cổ phiếu quỹ (*)</t>
  </si>
  <si>
    <t>6. Chênh lệch đánh giá lại tài sản</t>
  </si>
  <si>
    <t>7. Chênh lệch tỷ giá hối đoái</t>
  </si>
  <si>
    <t>8. Quỹ đầu tư phát triển</t>
  </si>
  <si>
    <t>9. Quỹ hỗ trợ sắp xếp doanh nghiệp</t>
  </si>
  <si>
    <t>10. Quỹ khác thuộc vốn chủ sở hữu</t>
  </si>
  <si>
    <t>11. Lợi nhuận sau thuế chưa phân phối</t>
  </si>
  <si>
    <t xml:space="preserve">     - LNST chưa phân phối kỳ này</t>
  </si>
  <si>
    <t>421a</t>
  </si>
  <si>
    <t>421b</t>
  </si>
  <si>
    <t>12. Nguồn vốn đầu tư XDCB</t>
  </si>
  <si>
    <t>II. Nguồn kinh phí và quỹ khác</t>
  </si>
  <si>
    <t xml:space="preserve">  1. Nguồn kinh phí </t>
  </si>
  <si>
    <t xml:space="preserve">  2. Nguồn kinh phí đã hình thành TSCĐ</t>
  </si>
  <si>
    <t>Tæng céng nguån vèn (440 = 300 + 400)</t>
  </si>
  <si>
    <r>
      <t xml:space="preserve">Đơn vị báo cáo: </t>
    </r>
    <r>
      <rPr>
        <b/>
        <sz val="10"/>
        <rFont val="Times New Roman"/>
        <family val="1"/>
      </rPr>
      <t>CÔNG TY CỔ PHẦN DÂY &amp; CÁP ĐIỆN TAYA (VN)</t>
    </r>
  </si>
  <si>
    <r>
      <t xml:space="preserve">Địa chỉ: </t>
    </r>
    <r>
      <rPr>
        <b/>
        <sz val="10"/>
        <rFont val="Times New Roman"/>
        <family val="1"/>
      </rPr>
      <t xml:space="preserve">Số 1 đường 1A Khu công nghiệp Biên Hòa II Biên Hòa, Đồng Nai </t>
    </r>
  </si>
  <si>
    <t>(Áp dụng cho doanh nghiệp đáp ứng giả định hoạt động liên tục)</t>
  </si>
  <si>
    <t xml:space="preserve">Đơn vị tính : đồng  </t>
  </si>
  <si>
    <t>Số cuối năm</t>
  </si>
  <si>
    <t>Mã số</t>
  </si>
  <si>
    <t xml:space="preserve">Số đầu năm </t>
  </si>
  <si>
    <t>4. Phải thu theo tiến độ kế hoạch hợp đồng XD</t>
  </si>
  <si>
    <t xml:space="preserve">               Người lập biểu                                Kế toán trưởng                                                           Tổng giám đốc                    </t>
  </si>
  <si>
    <t xml:space="preserve">                                                                      </t>
  </si>
  <si>
    <t xml:space="preserve">                  LI THU MỸ                               SUNG HSIANG LIN                                                 WANG TING SHU                        </t>
  </si>
  <si>
    <t>CHỈ TIÊU</t>
  </si>
  <si>
    <t>18. Lãi cơ bản trên cổ phiếu (*)</t>
  </si>
  <si>
    <t>19. Lãi suy giảm trên cổ phiếu (*)</t>
  </si>
  <si>
    <t xml:space="preserve">Thuyết </t>
  </si>
  <si>
    <t>minh</t>
  </si>
  <si>
    <t>Lũy kế từ đầu năm đến cuối quý này</t>
  </si>
  <si>
    <t>Năm nay</t>
  </si>
  <si>
    <t>Năm trước</t>
  </si>
  <si>
    <t>01</t>
  </si>
  <si>
    <t>02</t>
  </si>
  <si>
    <t>3. DT thuần về bán hàng &amp; cung cấp dịch vụ (10=01-03)</t>
  </si>
  <si>
    <t>10</t>
  </si>
  <si>
    <t>11</t>
  </si>
  <si>
    <t>5. Lợi nhuận gộp về bán hàng &amp; cung cấp dịch vụ (20=10-11)</t>
  </si>
  <si>
    <t>20</t>
  </si>
  <si>
    <t>21</t>
  </si>
  <si>
    <t>22</t>
  </si>
  <si>
    <t>23</t>
  </si>
  <si>
    <t>25</t>
  </si>
  <si>
    <t>30</t>
  </si>
  <si>
    <t>31</t>
  </si>
  <si>
    <t>32</t>
  </si>
  <si>
    <t>13. Lợi nhuận khác (40=31-32)</t>
  </si>
  <si>
    <t>40</t>
  </si>
  <si>
    <t xml:space="preserve">14. Tổng lợi nhuận kế toán trước thuế (50=30+40) </t>
  </si>
  <si>
    <t>50</t>
  </si>
  <si>
    <t>15. Chi phí thuế thu nhập doanh nghiệp hiện hành</t>
  </si>
  <si>
    <t>51</t>
  </si>
  <si>
    <t>16. Chi phí thuế thu nhập doanh nghiệp hoãn lại</t>
  </si>
  <si>
    <t>52</t>
  </si>
  <si>
    <t>60</t>
  </si>
  <si>
    <t>70</t>
  </si>
  <si>
    <t xml:space="preserve">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</si>
  <si>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</t>
  </si>
  <si>
    <t xml:space="preserve">                                                                                                       </t>
  </si>
  <si>
    <t>26</t>
  </si>
  <si>
    <t>71</t>
  </si>
  <si>
    <t>10.Lợi nhuận thuần từ hoạt động kinh doanh   {30 = 20 + (21 - 22) - (25 + 26)}</t>
  </si>
  <si>
    <t>17. Lợi nhuận sau thuế thu nhập DN (60=50-51-52)</t>
  </si>
  <si>
    <t xml:space="preserve">        Người lập biểu                                                 Kế toán trưởng                                                           Tổng giám đốc                    </t>
  </si>
  <si>
    <t xml:space="preserve">                  LI THU MỸ                                                SUNG HSIANG LIN                                              WANG TING SHU                        </t>
  </si>
  <si>
    <t>Chỉ tiêu</t>
  </si>
  <si>
    <t>I. Lưu chuyển tiền từ hoạt động kinh doanh</t>
  </si>
  <si>
    <t>1. Lợi nhuận trước thuế</t>
  </si>
  <si>
    <t>2. Điều chỉnh cho các khoản</t>
  </si>
  <si>
    <t>- Khấu hao TSCĐ và BĐSĐT</t>
  </si>
  <si>
    <t>- Các khoản dự phòng</t>
  </si>
  <si>
    <t>- Lãi, lỗ chênh lệch tỷ giá hối đoái do đánh giá lại các khoản mục tiền tệ có gốc ngoại tệ</t>
  </si>
  <si>
    <t>- Lãi, lỗ từ hoạt động đầu tư</t>
  </si>
  <si>
    <t>- Chi phí lãi vay</t>
  </si>
  <si>
    <t xml:space="preserve">- Các khoản điều chỉnh khác </t>
  </si>
  <si>
    <t>3. Lợi nhuận từ hoạt động kinh doanh trước thay đổi vốn lưu động</t>
  </si>
  <si>
    <t>- Tăng, giảm các khoản phải thu</t>
  </si>
  <si>
    <t>- Tăng, giảm hàng tồn kho</t>
  </si>
  <si>
    <t>- Tăng, giảm các khoản phải trả (Không kể lãi vay phải trả, thuế thu nhập doanh nghiệp phải nộp)</t>
  </si>
  <si>
    <t>- Tăng, giảm chi phí trả trước</t>
  </si>
  <si>
    <t>- Tăng, giảm chứng khoán kinh doanh</t>
  </si>
  <si>
    <t>- Tiền lãi vay đã trả</t>
  </si>
  <si>
    <t>- Thuế thu nhập doanh nghiệp đã nộp</t>
  </si>
  <si>
    <t>- Tiền thu khác từ hoạt động kinh doanh</t>
  </si>
  <si>
    <t>- Tiền chi khác cho hoạt động kinh doanh</t>
  </si>
  <si>
    <t>II. Lưu chuyển tiền từ hoạt động đầu tư</t>
  </si>
  <si>
    <t>1.Tiền chi để mua sắm, xây dựng TSCĐ và các tài sản dài hạn khác</t>
  </si>
  <si>
    <t>2.Tiền thu từ thanh lý, nhượng bán TSCĐ và các tài sản dài hạn khác</t>
  </si>
  <si>
    <t>3.Tiền chi cho vay, mua các công cụ nợ của đơn vị khác</t>
  </si>
  <si>
    <t>4.Tiền thu hồi cho vay, bán lại các công cụ nợ của đơn vị khác</t>
  </si>
  <si>
    <t>5.Tiền chi đầu tư góp vốn vào đơn vị khác</t>
  </si>
  <si>
    <t>6.Tiền thu hồi đầu tư góp vốn vào đơn vị khác</t>
  </si>
  <si>
    <t>7.Tiền thu lãi cho vay, cổ tức và lợi nhuận được chia</t>
  </si>
  <si>
    <t>Lưu chuyển tiền thuần từ hoạt động đầu tư</t>
  </si>
  <si>
    <t>III. Lưu chuyển tiền từ hoạt động tài chính</t>
  </si>
  <si>
    <t>1. Tiền thu từ phát hành cổ phiếu, nhận vốn góp của chủ sở hữu</t>
  </si>
  <si>
    <t xml:space="preserve">2. Tiền trả lại vốn góp cho các chủ sở hữu, mua lại cổ phiếu  của doanh nghiệp đã phát hành   </t>
  </si>
  <si>
    <t>3. Tiền thu từ đi vay</t>
  </si>
  <si>
    <t>4. Tiền trả nợ gốc vay</t>
  </si>
  <si>
    <t>5. Tiền trả nợ gốc thuê tài chính</t>
  </si>
  <si>
    <t>6. Cổ tức, lợi nhuận đã trả cho chủ sở hữu</t>
  </si>
  <si>
    <t>Lưu chuyển tiền thuần từ hoạt động tài chính</t>
  </si>
  <si>
    <t>Lưu chuyển tiền thuần trong kỳ (50 = 20+30+40)</t>
  </si>
  <si>
    <t>Tiền và tương đương tiền đầu kỳ</t>
  </si>
  <si>
    <t>Ảnh hưởng của thay đổi tỷ giá hối đoái quy đổi ngoại tệ</t>
  </si>
  <si>
    <t>Tiền và tương đương tiền cuối kỳ (70 = 50+60+61)</t>
  </si>
  <si>
    <t>(Theo phương pháp gián tiếp) (*)</t>
  </si>
  <si>
    <t xml:space="preserve">        Người lập biểu                                                   Kế toán trưởng                                                      Tổng giám đốc                    </t>
  </si>
  <si>
    <t xml:space="preserve">                  LI THU MỸ                                                     SUNG HSIANG LIN                                       WANG TING SHU                        </t>
  </si>
  <si>
    <t>3. Thuế và các khoản khác phải thu NN</t>
  </si>
  <si>
    <t>4. Giao dịch mua bán lại trái phiếu C/ phủ</t>
  </si>
  <si>
    <t xml:space="preserve">1. Chi phí SX, KD dở dang dài hạn </t>
  </si>
  <si>
    <t>3. TB , vật tư, phụ tùng thay thế dài hạn</t>
  </si>
  <si>
    <t>7. Phải trả theo tiến độ kế hoạch hợp đồng XD</t>
  </si>
  <si>
    <t>14. Giao dịch mua bán lại trái phiếu C/ phủ</t>
  </si>
  <si>
    <t xml:space="preserve">       - Cổ phiếu phổ thông có quyền biểu quyết</t>
  </si>
  <si>
    <t xml:space="preserve">     - LNST chưa phân phối  LK đến cuối kỳ trước</t>
  </si>
  <si>
    <t>Lưu chuyển tiền thuần từ hoạt động KD</t>
  </si>
  <si>
    <t>合計</t>
  </si>
  <si>
    <t>電腦軟体</t>
  </si>
  <si>
    <t>USD</t>
  </si>
  <si>
    <t>%</t>
  </si>
  <si>
    <t>VND</t>
  </si>
  <si>
    <t>COST+1.15%</t>
  </si>
  <si>
    <t>COST+1.00%</t>
  </si>
  <si>
    <t>COST+1.5%</t>
  </si>
  <si>
    <t>VCB</t>
  </si>
  <si>
    <t>VND'000</t>
  </si>
  <si>
    <t>BẢNG CÂN ĐỐI KẾ TOÁN  (TỔNG HỢP )</t>
  </si>
  <si>
    <t>BÁO CÁO KẾT QUẢ HOẠT ĐỘNG KINH DOANH   (TỔNG HỢP )</t>
  </si>
  <si>
    <t>BÁO CÁO LƯU CHUYỂN TIỀN TỆ  (TỔNG HỢP )</t>
  </si>
  <si>
    <t>Tại ngày 31 tháng 12 năm 2015</t>
  </si>
  <si>
    <t>Quý IV năm 2015</t>
  </si>
  <si>
    <t xml:space="preserve">(Quý IV năm 2015) </t>
  </si>
  <si>
    <t>31/12/2015</t>
  </si>
  <si>
    <t>31/12/2014</t>
  </si>
  <si>
    <t>Đơn vị báo cáo: Công ty Cổ phần Dây và Cáp điện Taya Việt Nam</t>
    <phoneticPr fontId="20" type="noConversion"/>
  </si>
  <si>
    <t>Địa chỉ: Số 1, đường 1A, khu công nghiệp Biên Hòa II, Biên Hòa, Đồng Nai</t>
    <phoneticPr fontId="20" type="noConversion"/>
  </si>
  <si>
    <r>
      <t>Quý IV</t>
    </r>
    <r>
      <rPr>
        <b/>
        <sz val="10"/>
        <rFont val="細明體"/>
        <family val="3"/>
        <charset val="136"/>
      </rPr>
      <t>/2015(</t>
    </r>
    <r>
      <rPr>
        <b/>
        <sz val="10"/>
        <rFont val="Times New Roman"/>
        <family val="1"/>
      </rPr>
      <t>31/12</t>
    </r>
    <r>
      <rPr>
        <b/>
        <sz val="10"/>
        <rFont val="細明體"/>
        <family val="3"/>
        <charset val="136"/>
      </rPr>
      <t>/</t>
    </r>
    <r>
      <rPr>
        <b/>
        <sz val="10"/>
        <rFont val="Times New Roman"/>
        <family val="1"/>
      </rPr>
      <t>2015)</t>
    </r>
    <phoneticPr fontId="20" type="noConversion"/>
  </si>
  <si>
    <r>
      <t>I.</t>
    </r>
    <r>
      <rPr>
        <b/>
        <u/>
        <sz val="11"/>
        <rFont val="VNI-Times"/>
      </rPr>
      <t xml:space="preserve"> Ñaëc ñieåm hoaït ñoäng cuûa doanh nghieäp :</t>
    </r>
  </si>
  <si>
    <t xml:space="preserve">  1/Hình thöùc sôû höõu voán : </t>
  </si>
  <si>
    <t>-</t>
  </si>
  <si>
    <t xml:space="preserve"> Coâng ty coå phaàn. Voán cuûa caùc coå ñoâng 100%.</t>
  </si>
  <si>
    <t>+</t>
  </si>
  <si>
    <t>Teân coâng ty: Coâng Ty Coå Phaàn Daây vaø Caùp Ñieän Taya Vieät Nam</t>
  </si>
  <si>
    <t xml:space="preserve">  2/Lónh vöïc kinh doanh: Kinh doanh saûn xuaát coâng nghieäp.</t>
  </si>
  <si>
    <t xml:space="preserve">  3/Ngaønh ngheà kinh doanh: Saûn xuaát kinh doanh daây caùp ñieän haï theá, trung cao aùp caùc loaïi, daây ñieän töø, maùy bôm nöôùc.</t>
  </si>
  <si>
    <t>II. Kyø keá toaùn, ñôn vò tieàn teä söû duïng trong keá toaùn</t>
  </si>
  <si>
    <t xml:space="preserve">  1/Kyø keá toaùn : baét ñaàu töø  01/01  ñeán 31/12.</t>
    <phoneticPr fontId="20" type="noConversion"/>
  </si>
  <si>
    <t xml:space="preserve">  2/Ñôn vò tieàn teä söû duïng trong ghi cheùp keá toaùn:  Ñoàng Vieät Nam.</t>
  </si>
  <si>
    <r>
      <t xml:space="preserve">III. </t>
    </r>
    <r>
      <rPr>
        <b/>
        <u/>
        <sz val="11"/>
        <rFont val="VNI-Times"/>
      </rPr>
      <t>Cheá ñoä keá toaùn aùp duïng :</t>
    </r>
  </si>
  <si>
    <r>
      <t xml:space="preserve">  1/Cheá ñoä keá toaùn aùp duïng: heä thoáng keá toaùn VN do Boä Taøi chính ban haønh </t>
    </r>
    <r>
      <rPr>
        <sz val="10"/>
        <rFont val="Times New Roman"/>
        <family val="1"/>
      </rPr>
      <t xml:space="preserve">Theo thông tư  số: 200/2014/TT-BTC, ngày 22 </t>
    </r>
    <phoneticPr fontId="20" type="noConversion"/>
  </si>
  <si>
    <r>
      <t xml:space="preserve">      </t>
    </r>
    <r>
      <rPr>
        <sz val="10"/>
        <rFont val="Times New Roman"/>
        <family val="1"/>
      </rPr>
      <t>tháng 12 năm 2014</t>
    </r>
    <r>
      <rPr>
        <sz val="10"/>
        <rFont val="VNI-Times"/>
      </rPr>
      <t xml:space="preserve"> vaø caùc thoâng tö höôùng daãn söûa ñoåi.</t>
    </r>
    <phoneticPr fontId="20" type="noConversion"/>
  </si>
  <si>
    <t xml:space="preserve">  2/Hình thöùc keá toaùn aùp duïng : chöùng töø ghi soå.</t>
  </si>
  <si>
    <t xml:space="preserve">  3/Tuyeân boá veà vieäc tuaân thuû chuaån möïc keá toaùn vaø cheá ñoä keá toaùn Vieät nam: Baùo caùo taøi chính ñöôïc laäp vaø trình baøy </t>
  </si>
  <si>
    <t xml:space="preserve">     phuø hôïp vôùi caùc chuaån möïc vaø cheá ñoäâ keá toaùn Vieät Nam.</t>
  </si>
  <si>
    <t>IV. Caùc chính saùch keá toaùn aùp duïng</t>
  </si>
  <si>
    <t xml:space="preserve">     1/Nguyeân taéc, phöông phaùp chuyeån ñoåi caùc ñoàng tieàn khaùc:</t>
  </si>
  <si>
    <t>Caùc nghieäp vuï keá toaùn phaùt sinh baèng ngoaïi teä ñöôïc quy ñoåi theo tyû giaù thöïc teá.</t>
  </si>
  <si>
    <t xml:space="preserve">     2/Phöông phaùp ghi nhaän haøng toàn kho :</t>
  </si>
  <si>
    <t xml:space="preserve"> -Nguyeân taéc ñaùnh giaù haøng toàn kho : giaù voán thöïc teá. </t>
  </si>
  <si>
    <t xml:space="preserve"> -Phöông phaùp haïch toaùn haøng toàn kho: keâ khai thöôøng xuyeân.</t>
  </si>
  <si>
    <t xml:space="preserve"> -Laäp döï phoøng giaûm giaù haøng toàn kho: theo quy ñònh keá toaùn hieän haønh.    </t>
  </si>
  <si>
    <t xml:space="preserve">     3/Nôï phaûi thu vaø trích laäp döï phoøng nôï khoù ñoøi :</t>
  </si>
  <si>
    <r>
      <t xml:space="preserve">-Coâng ty trích laäp döï phoøng nôï khoù ñoøi ñoái vôùi tröôøng hôïp  ngöôøi nôï bò thanh lyù, phaù saûn hoaëc  nhöõng </t>
    </r>
    <r>
      <rPr>
        <sz val="10"/>
        <rFont val="標楷體"/>
        <family val="2"/>
        <charset val="136"/>
      </rPr>
      <t/>
    </r>
    <phoneticPr fontId="20" type="noConversion"/>
  </si>
  <si>
    <t xml:space="preserve">  khoù khaên töông töï coù khoù khaên veà naêng löïc traû nôï.</t>
    <phoneticPr fontId="20" type="noConversion"/>
  </si>
  <si>
    <t xml:space="preserve">     4/Ghi nhaän vaø khaáu hao taøi saûn coá ñònh :</t>
  </si>
  <si>
    <t xml:space="preserve">  - Nguyeân taéc ghi nhaän TSCÑ theo nguyeân giaù: goàm giaù mua + chi phí lieân quan ñeán vieäc ñöa TSCÑ</t>
    <phoneticPr fontId="20" type="noConversion"/>
  </si>
  <si>
    <t xml:space="preserve">     vaøo hoaït ñoäng.</t>
    <phoneticPr fontId="20" type="noConversion"/>
  </si>
  <si>
    <t xml:space="preserve">  - Khaáu hao ñöôïc tính theo phöông phaùp khaáu hao ñöôøng thaúng.</t>
  </si>
  <si>
    <t>Nhaø xöôûng, xaây döïng</t>
  </si>
  <si>
    <r>
      <t xml:space="preserve">7~35 </t>
    </r>
    <r>
      <rPr>
        <sz val="10"/>
        <rFont val="VNI-Times"/>
      </rPr>
      <t>naêm</t>
    </r>
  </si>
  <si>
    <t>Maùy noùc thieát bò</t>
  </si>
  <si>
    <r>
      <t xml:space="preserve">5~10 </t>
    </r>
    <r>
      <rPr>
        <sz val="10"/>
        <rFont val="VNI-Times"/>
      </rPr>
      <t>naêm</t>
    </r>
  </si>
  <si>
    <t>Thieát bò vaän taûi</t>
  </si>
  <si>
    <r>
      <t xml:space="preserve">6 </t>
    </r>
    <r>
      <rPr>
        <sz val="10"/>
        <rFont val="VNI-Times"/>
      </rPr>
      <t>naêm</t>
    </r>
  </si>
  <si>
    <t>Thieát bò vaên phoøng</t>
  </si>
  <si>
    <r>
      <t xml:space="preserve">5~8 </t>
    </r>
    <r>
      <rPr>
        <sz val="10"/>
        <rFont val="VNI-Times"/>
      </rPr>
      <t>naêm</t>
    </r>
  </si>
  <si>
    <t>Thieát bò khaùc</t>
  </si>
  <si>
    <r>
      <t xml:space="preserve">2~7 </t>
    </r>
    <r>
      <rPr>
        <sz val="10"/>
        <rFont val="VNI-Times"/>
      </rPr>
      <t>naêm</t>
    </r>
  </si>
  <si>
    <t xml:space="preserve">    17/Nguyeân taéc ghi nhaän nguoàn voán chuû sôû höõu:</t>
  </si>
  <si>
    <t xml:space="preserve">  - Voán ÑT cuûa CSH ghi theo meänh giaù.</t>
  </si>
  <si>
    <t xml:space="preserve">  - Mua laïi coå phieáu cuûa Cty phaùt haønh: theo giaù mua thöïc teá taïi thôøi ñieåm.</t>
  </si>
  <si>
    <t xml:space="preserve">  - Vieäc trích laäp caùc quõy töø lôïi nhuaän sau thueá theo ñieàu leä vaø quyeát ñònh cuûa HÑQT.</t>
  </si>
  <si>
    <t xml:space="preserve">  - Lôïi nhuaän sau thueá chöa phaân phoái treân baûng CÑKT laø tieàn laõi töø caùc hoaït ñoäng kinh doanh.  </t>
  </si>
  <si>
    <t xml:space="preserve">V. Báo cáo phân bộ </t>
    <phoneticPr fontId="20" type="noConversion"/>
  </si>
  <si>
    <t>Một bộ phận là một hợp phần có thể xác định riêng biệt được của Công ty tham gia vào việc cung cấp các sản phẩm</t>
    <phoneticPr fontId="20" type="noConversion"/>
  </si>
  <si>
    <t>hoặc dịch vụ liên quan( bộ phận chia theo hoạt động kinh doanh) hoặc cung cấp sản phẩm hoặc dịch vụ trong một môi</t>
    <phoneticPr fontId="20" type="noConversion"/>
  </si>
  <si>
    <t>trường kinh tế cụ thể ( bộ phận chia theo vùng địa lý) mỗi bộ phận này chịu rủi ro và thu được lợi ích khác biệt với các</t>
    <phoneticPr fontId="20" type="noConversion"/>
  </si>
  <si>
    <t>bộ phận khác. Theo ý kiến Ban giám đốc, Công ty hoạt động trong một bộ phận kinh doanh duy nhất là bán cáp điện</t>
    <phoneticPr fontId="20" type="noConversion"/>
  </si>
  <si>
    <t>và bộ phận địa lý duy nhất là Việt Nam.</t>
    <phoneticPr fontId="20" type="noConversion"/>
  </si>
  <si>
    <t xml:space="preserve">VI. Thoâng tin boå sung caùc khoaûn muïc trình baøy trong baûng caân ñoái keá toaùn </t>
    <phoneticPr fontId="20" type="noConversion"/>
  </si>
  <si>
    <t xml:space="preserve">    1. Tieàn vaø caùc khoaûn töông ñöông tieàn</t>
  </si>
  <si>
    <t xml:space="preserve"> -Tieàn maët taïi quyõ </t>
  </si>
  <si>
    <t xml:space="preserve"> -Tieàn göûi ngaân haøng</t>
  </si>
  <si>
    <t xml:space="preserve"> - Caùc khoaûn töông ñöông tieàn</t>
  </si>
  <si>
    <t xml:space="preserve">    2. Caùc khoaûn phaûi thu ngaén haïn</t>
  </si>
  <si>
    <t>Bieán ñoäng trích laäp nôï khoù ñoøi nhö sau:</t>
  </si>
  <si>
    <t>Taïi 1/1/2015</t>
    <phoneticPr fontId="20" type="noConversion"/>
  </si>
  <si>
    <t>Taêng trong naêm</t>
  </si>
  <si>
    <t>Chuyeån hoaøn</t>
  </si>
  <si>
    <t>Taïi 31/12/2015</t>
    <phoneticPr fontId="20" type="noConversion"/>
  </si>
  <si>
    <t xml:space="preserve">    3.  Haøng toàn</t>
  </si>
  <si>
    <t xml:space="preserve"> - Haøng mua ñang ñi treân ñöôøng</t>
  </si>
  <si>
    <t xml:space="preserve"> - Nguyeân lieäu ,vaät lieäu toàn kho</t>
  </si>
  <si>
    <t xml:space="preserve"> - Saûn phaåm dôû dang</t>
  </si>
  <si>
    <t xml:space="preserve"> - Thaønh phaåm toàn kho</t>
  </si>
  <si>
    <t>- Duï phoøng giaûm giaù haøng toàn kho</t>
  </si>
  <si>
    <t>Coäng</t>
  </si>
  <si>
    <t>Trích laäp giaûm giaù haøng toàn thay ñoåi:</t>
  </si>
  <si>
    <t>Traû laïi trong naêm</t>
  </si>
  <si>
    <t xml:space="preserve">    4. Thueá vaø caùc khoaûn phaûi thu nhaø nöôùc</t>
  </si>
  <si>
    <t>Thueá VAT coøn khaáu tröø ñöôïc</t>
  </si>
  <si>
    <t>Thueá noäp thöaø</t>
  </si>
  <si>
    <t xml:space="preserve">    6. Tình hình taêng giaûm TSCÑ höõu hình</t>
  </si>
  <si>
    <t>Khoaûn muïc</t>
  </si>
  <si>
    <t>Nhaø cöûa vaät 
kieáàn truùc</t>
  </si>
  <si>
    <t xml:space="preserve"> MMTB</t>
  </si>
  <si>
    <t xml:space="preserve"> PTVT, 
truyeàn daãn</t>
  </si>
  <si>
    <t>Nhoùm DCQL</t>
  </si>
  <si>
    <t>Toång coäng</t>
  </si>
  <si>
    <t>Nguyeân giaù</t>
  </si>
  <si>
    <t>Taïi 01/01/2015</t>
    <phoneticPr fontId="20" type="noConversion"/>
  </si>
  <si>
    <t>Mua saém trong kyø</t>
  </si>
  <si>
    <t>Thanh lyù</t>
  </si>
  <si>
    <t>Giaûm khaùc</t>
  </si>
  <si>
    <t>Khaáu hao tích luyõ</t>
  </si>
  <si>
    <t>Trích khaáu hao trong kyø</t>
    <phoneticPr fontId="20" type="noConversion"/>
  </si>
  <si>
    <t>Giaù trò coøn laïi</t>
  </si>
  <si>
    <t xml:space="preserve">Nguyeân giaù taøi saûn coá ñònh höõu hình VND 139.249 trieäu tính ñeán ngaøy 31/12/2015 toaøn boä ñaõ khaáu hao hoaøn taát </t>
    <phoneticPr fontId="20" type="noConversion"/>
  </si>
  <si>
    <t xml:space="preserve">(2014:VND128.949trieäu) nhöng vaãn coøn söû duïng ñöôïc. </t>
    <phoneticPr fontId="20" type="noConversion"/>
  </si>
  <si>
    <t>Tài sản cố định vô hình:</t>
    <phoneticPr fontId="20" type="noConversion"/>
  </si>
  <si>
    <t>Phần mềm vi tính</t>
    <phoneticPr fontId="20" type="noConversion"/>
  </si>
  <si>
    <t>Tổng cộng</t>
    <phoneticPr fontId="20" type="noConversion"/>
  </si>
  <si>
    <t>Nguyên giá</t>
    <phoneticPr fontId="20" type="noConversion"/>
  </si>
  <si>
    <t>Tại 01/01/2015</t>
    <phoneticPr fontId="20" type="noConversion"/>
  </si>
  <si>
    <t>Tăng trong năm</t>
    <phoneticPr fontId="20" type="noConversion"/>
  </si>
  <si>
    <t>Thanh lý</t>
    <phoneticPr fontId="20" type="noConversion"/>
  </si>
  <si>
    <t>Giảm khác</t>
    <phoneticPr fontId="20" type="noConversion"/>
  </si>
  <si>
    <t>Tại 31/12/2015</t>
    <phoneticPr fontId="20" type="noConversion"/>
  </si>
  <si>
    <t>Trích khaáu hao
 trong kyø</t>
  </si>
  <si>
    <t>Giá trị còn lại</t>
    <phoneticPr fontId="20" type="noConversion"/>
  </si>
  <si>
    <t xml:space="preserve"> Tại 01/01/2015</t>
    <phoneticPr fontId="20" type="noConversion"/>
  </si>
  <si>
    <t xml:space="preserve">    9. Chi phí coâng trình dôû dang</t>
  </si>
  <si>
    <t>Taêng trong kyø</t>
  </si>
  <si>
    <t>Keát chuyeån ñeán TSCÑ höõu hình</t>
  </si>
  <si>
    <t>Keát chuyeån ñeán TS khaùc</t>
  </si>
  <si>
    <t xml:space="preserve">    11.  Ñaàu tö taøi chính ngaén haïn, daøi haïn</t>
  </si>
  <si>
    <t>Ñaàu tö taøi chính ngaén haïn</t>
  </si>
  <si>
    <t>- Ñaàu tö chöùng khoaùn ngaén haïn</t>
  </si>
  <si>
    <t>- Ñaàu tö ngaén haïn khaùc</t>
  </si>
  <si>
    <t>Ñaàu tö taøi chính daøi haïn</t>
  </si>
  <si>
    <t>- Ñaàu tö chöùng khoaùn daøi haïn</t>
  </si>
  <si>
    <t>- Ñaàu tö daøi haïn khaùc</t>
  </si>
  <si>
    <t xml:space="preserve">    12.  Chi phí traû tröôùc daøi haïn</t>
  </si>
  <si>
    <t>Phaân boå ñeán chi phí trong naêm</t>
  </si>
  <si>
    <t xml:space="preserve">    13.  Thueá thu nhaäp doanh nghieäp hoaõn laïi</t>
  </si>
  <si>
    <t>Khaáu hao TSCÑ(x4naêm)</t>
  </si>
  <si>
    <t>Tieàn döï phoøng</t>
  </si>
  <si>
    <t>Ghi nhaän loã tính thueá chuyeån ñeán(HD lỗ)</t>
  </si>
  <si>
    <t>Khaùc</t>
  </si>
  <si>
    <t xml:space="preserve">    14.  Vay ngaén haïn</t>
  </si>
  <si>
    <t xml:space="preserve">   - Vay ngaén haïn </t>
  </si>
  <si>
    <t xml:space="preserve">   - Nôï daøi haïn ñeán haïn traû</t>
  </si>
  <si>
    <t>Soá tieàn vay</t>
  </si>
  <si>
    <t>Laõi suaát naêm</t>
  </si>
  <si>
    <t>Fubon Bank-CN.Tp.HCM</t>
  </si>
  <si>
    <t>China Trust-Cn. Tp.HCM</t>
  </si>
  <si>
    <t xml:space="preserve"> ICBC-CN. Tp.HCM</t>
  </si>
  <si>
    <t>INDOVINA-Bank
CN. ĐN</t>
  </si>
  <si>
    <t>Ngân hàng Thượng Hải CN ĐN</t>
  </si>
  <si>
    <t>Nợ dài hạn đáo hạn trong năm</t>
  </si>
  <si>
    <t xml:space="preserve">    15.  Phaûi traû noäi boä</t>
  </si>
  <si>
    <t>- Phaûi traû coâng ty coù  lieân quan</t>
  </si>
  <si>
    <t xml:space="preserve">    16.  Thueá vaø caùc khoaûn phaûi noäp nhaø nöôùc</t>
  </si>
  <si>
    <t>- Thueá VAT</t>
  </si>
  <si>
    <t>- Thueá XNK</t>
  </si>
  <si>
    <t xml:space="preserve">    17.  Quyõ döï phoøng trôï caáp maát vieäc</t>
  </si>
  <si>
    <t>Trích laäp trong naêm</t>
  </si>
  <si>
    <t xml:space="preserve">     18.  Khoaûn phaûi traû khaùc</t>
  </si>
  <si>
    <t>-BHXH</t>
  </si>
  <si>
    <t>-BHYT</t>
  </si>
  <si>
    <t>-Kyù quyõ ngaén haïn
 ngöôøi baùn</t>
  </si>
  <si>
    <t>-Phaûi traû khaùc</t>
  </si>
  <si>
    <t>- Baûo hieåm thaát nghieäp</t>
  </si>
  <si>
    <t>- Phí coâng ñoaøn</t>
  </si>
  <si>
    <t xml:space="preserve">    20.  Vay daøi haïn</t>
  </si>
  <si>
    <t>Tieàn vay</t>
  </si>
  <si>
    <t>INDOVINA Bank
- CN. Ñoàng Nai</t>
  </si>
  <si>
    <t>Traû trong 12 thaùng</t>
  </si>
  <si>
    <t>Traû sau 12 thaùng</t>
  </si>
  <si>
    <t xml:space="preserve">    21.  Bieán ñoäng voán CSH</t>
  </si>
  <si>
    <t xml:space="preserve">Voán coå phaàn vaø coå 
phieáu ñaõ phaùt haønh    </t>
  </si>
  <si>
    <t>SL coå phieáu</t>
  </si>
  <si>
    <t>Voán coå phaàn</t>
  </si>
  <si>
    <t>Voán ñieàu leä</t>
  </si>
  <si>
    <t>Coå phieáu quyõ</t>
  </si>
  <si>
    <t>Tieàn
 döï phoøng</t>
  </si>
  <si>
    <t>LN chöa 
phaân phoái</t>
  </si>
  <si>
    <t>Taêng voán</t>
  </si>
  <si>
    <t>Trích laäp quyõ</t>
  </si>
  <si>
    <t>LNST trong naêm</t>
  </si>
  <si>
    <t>Thuø lao HÑQT</t>
  </si>
  <si>
    <t>LNTT trong naêm</t>
  </si>
  <si>
    <t xml:space="preserve">    24.  Doanh thu baùn haøng vaø c/caáp dòch vuï </t>
  </si>
  <si>
    <t>Doanh thu thuaàn goàm:</t>
  </si>
  <si>
    <t xml:space="preserve">Caùc khoaûn giaûm tröø, haøng baùn bò traû laïi </t>
  </si>
  <si>
    <t>Coäng doanh thu thuaàn</t>
  </si>
  <si>
    <t>Thu nhaäp hoaït ñoäng taøi chính</t>
  </si>
  <si>
    <t>Laõi tieàn göûi</t>
  </si>
  <si>
    <t>Laõi cheânh leäch tyû giaù</t>
  </si>
  <si>
    <t>Thu nhaäp khaùc</t>
  </si>
  <si>
    <t>Thanh lyù TSCÑHH</t>
  </si>
  <si>
    <t xml:space="preserve">    25.  Giaù voán haøng baùn</t>
  </si>
  <si>
    <t>Thaønh phaåm ñaõ baùn</t>
  </si>
  <si>
    <t>Trích laäp giaûm giaù haøng toàn chuyeån hoaøn</t>
  </si>
  <si>
    <t xml:space="preserve">    26.  Chi phí hoaït ñoäng taøi chính</t>
  </si>
  <si>
    <t xml:space="preserve">  - Laõi tieàn vay</t>
  </si>
  <si>
    <t xml:space="preserve">  - Loã CL tyû giaù </t>
  </si>
  <si>
    <t>Chi phí khaùc</t>
  </si>
  <si>
    <t>Loã thanh lyù TSCÑHH</t>
  </si>
  <si>
    <t xml:space="preserve">   27.  Chi phí SXKD theo yeáu toá</t>
  </si>
  <si>
    <t xml:space="preserve"> -Chi phí nguyeân lieäu</t>
  </si>
  <si>
    <t xml:space="preserve"> -Chi phí nhaân coâng</t>
  </si>
  <si>
    <t xml:space="preserve"> -Chi phí khaáu hao+phaânboå</t>
  </si>
  <si>
    <t xml:space="preserve">    28.  Thueá TNDN</t>
  </si>
  <si>
    <t>Lôïi nhuaän tröôùc thueá</t>
  </si>
  <si>
    <t>Ñieàu chænh:</t>
  </si>
  <si>
    <t xml:space="preserve"> -CN Haûi Döông(laõi loã)mieãn thueá</t>
  </si>
  <si>
    <t>Thu nhaäp chòu thueá</t>
  </si>
  <si>
    <t>Thueá TNDN phaûi noäp</t>
  </si>
  <si>
    <t>Lôïi nhuaän sau thueá</t>
  </si>
  <si>
    <t>Keá toaùn tröôûng</t>
  </si>
  <si>
    <t xml:space="preserve">          Biên Hòa, ngày 30 tháng 01 năm 2016</t>
    <phoneticPr fontId="19" type="noConversion"/>
  </si>
  <si>
    <t xml:space="preserve"> Biên Hòa, ngày 30 tháng 01 năm 2016</t>
    <phoneticPr fontId="19" type="noConversion"/>
  </si>
  <si>
    <r>
      <t>BAÙO CAÙO THUYEÁT MINH TAØI CHÍNH</t>
    </r>
    <r>
      <rPr>
        <b/>
        <sz val="12"/>
        <rFont val="Times New Roman"/>
        <family val="1"/>
      </rPr>
      <t xml:space="preserve"> (Tổng hợp)</t>
    </r>
    <r>
      <rPr>
        <b/>
        <sz val="12"/>
        <rFont val="VNI-Times"/>
      </rPr>
      <t xml:space="preserve"> </t>
    </r>
    <phoneticPr fontId="20" type="noConversion"/>
  </si>
  <si>
    <t>-  Hàng hóa</t>
    <phoneticPr fontId="19" type="noConversion"/>
  </si>
  <si>
    <t>Đệ nhất ngân hàng
- CN.Tp. HCM</t>
    <phoneticPr fontId="19" type="noConversion"/>
  </si>
  <si>
    <t>Ngân hàng HUA NAN
-CN.Tp.HCM</t>
    <phoneticPr fontId="19" type="noConversion"/>
  </si>
  <si>
    <t>COST+1.5%</t>
    <phoneticPr fontId="20" type="noConversion"/>
  </si>
  <si>
    <t>Ngân hàng Thượng Hải -OBU</t>
    <phoneticPr fontId="20" type="noConversion"/>
  </si>
  <si>
    <t>Far East Bank</t>
    <phoneticPr fontId="20" type="noConversion"/>
  </si>
  <si>
    <t>ANZ Bank</t>
    <phoneticPr fontId="20" type="noConversion"/>
  </si>
  <si>
    <t>-</t>
    <phoneticPr fontId="20" type="noConversion"/>
  </si>
  <si>
    <t xml:space="preserve">a. Các khoản vay từ Fubon Bank-CN.Tp.HCM, Ngân hàng ICBC-CN TP.HCM, China Trust CN-TPHCM,  Đệ Nhất ngân hàng CN-TPHCM,  </t>
    <phoneticPr fontId="20" type="noConversion"/>
  </si>
  <si>
    <t xml:space="preserve">Ngân hàng Hua Nan CN-TPHCM và ngân hàng Thượng Hải CN- Đồng Nai và OBU, Far East Bank, ANZ Bank đều do chủ tịch  HĐQT </t>
    <phoneticPr fontId="20" type="noConversion"/>
  </si>
  <si>
    <t>ông Shen Shang Pang đứng ra bảo lãnh.</t>
    <phoneticPr fontId="20" type="noConversion"/>
  </si>
  <si>
    <t>b. Khoản vay từ INDOVINA Bank CN- Đồng Nai không có bảo lãnh.</t>
    <phoneticPr fontId="20" type="noConversion"/>
  </si>
  <si>
    <t>- Thuế thu nhập doanh nghiệp</t>
    <phoneticPr fontId="20" type="noConversion"/>
  </si>
  <si>
    <t>- Thueá TNCN</t>
    <phoneticPr fontId="20" type="noConversion"/>
  </si>
  <si>
    <t>-  Thueá khaùc</t>
    <phoneticPr fontId="20" type="noConversion"/>
  </si>
  <si>
    <t>Taïi 01/01/2015</t>
    <phoneticPr fontId="20" type="noConversion"/>
  </si>
  <si>
    <t>Söû duïng trích laäp 
trong naêm</t>
    <phoneticPr fontId="19" type="noConversion"/>
  </si>
  <si>
    <t>Taïi 31/12/2015</t>
    <phoneticPr fontId="20" type="noConversion"/>
  </si>
  <si>
    <r>
      <t>Coå phieáu ñaõ phaùt haønh</t>
    </r>
    <r>
      <rPr>
        <sz val="9"/>
        <rFont val="Times New Roman"/>
        <family val="1"/>
      </rPr>
      <t xml:space="preserve"> (CP phổ thông)</t>
    </r>
    <phoneticPr fontId="19" type="noConversion"/>
  </si>
  <si>
    <r>
      <t>Coå phieáu quyõ(</t>
    </r>
    <r>
      <rPr>
        <sz val="9"/>
        <rFont val="Times New Roman"/>
        <family val="1"/>
      </rPr>
      <t>CP phổ thông</t>
    </r>
    <r>
      <rPr>
        <sz val="9"/>
        <rFont val="VNI-Times"/>
      </rPr>
      <t>)</t>
    </r>
    <phoneticPr fontId="19" type="noConversion"/>
  </si>
  <si>
    <r>
      <t>Coå phieáu löu haønh (</t>
    </r>
    <r>
      <rPr>
        <sz val="9"/>
        <rFont val="Times New Roman"/>
        <family val="1"/>
      </rPr>
      <t>CP phổ thông</t>
    </r>
    <r>
      <rPr>
        <sz val="9"/>
        <rFont val="VNI-Times"/>
      </rPr>
      <t>)</t>
    </r>
    <phoneticPr fontId="19" type="noConversion"/>
  </si>
  <si>
    <t>Soá dö taïi 01/01/2014</t>
    <phoneticPr fontId="20" type="noConversion"/>
  </si>
  <si>
    <t>Soá dö taïi 31/12/2014</t>
    <phoneticPr fontId="20" type="noConversion"/>
  </si>
  <si>
    <t>Soá dö taïi 01/01/2015</t>
    <phoneticPr fontId="20" type="noConversion"/>
  </si>
  <si>
    <t>Trả cổ tức bằng tiền và 
thù lao HĐQT, BKS</t>
    <phoneticPr fontId="19" type="noConversion"/>
  </si>
  <si>
    <t>Soá dö taïi 31/12/2015</t>
    <phoneticPr fontId="20" type="noConversion"/>
  </si>
  <si>
    <t>VII. Thoâng tin boå sung caùc khoaûn muïc trình baøy trong baùo caùo keát quaû kinh doanh (ÑVT: VNÑ)</t>
    <phoneticPr fontId="20" type="noConversion"/>
  </si>
  <si>
    <t>Toång doanh thu - 
haøng baùn</t>
    <phoneticPr fontId="19" type="noConversion"/>
  </si>
  <si>
    <t>Giao dịch người có liên quan</t>
    <phoneticPr fontId="20" type="noConversion"/>
  </si>
  <si>
    <t>Nhập khẩu NVL Công ty Taya (Taiwan)</t>
    <phoneticPr fontId="20" type="noConversion"/>
  </si>
  <si>
    <t>Phí sử dụng thương hiệu Công ty Taya (Taiwan)</t>
    <phoneticPr fontId="20" type="noConversion"/>
  </si>
  <si>
    <t>Phí sử dụng CN UL  Công ty Taya (Taiwan)</t>
    <phoneticPr fontId="20" type="noConversion"/>
  </si>
  <si>
    <t>Nợ phải trả Công ty Taya (Taiwan)</t>
    <phoneticPr fontId="20" type="noConversion"/>
  </si>
  <si>
    <t>Ñoàng Nai, ngaøy 30 thaùng 01 naêm 2016</t>
    <phoneticPr fontId="20" type="noConversion"/>
  </si>
  <si>
    <t>Người lập biểu</t>
    <phoneticPr fontId="20" type="noConversion"/>
  </si>
  <si>
    <t xml:space="preserve">                                   Toång giaùm ñoác</t>
    <phoneticPr fontId="20" type="noConversion"/>
  </si>
  <si>
    <t>Li Thu Mỹ</t>
    <phoneticPr fontId="20" type="noConversion"/>
  </si>
  <si>
    <t>Sung Hsiang Lin</t>
    <phoneticPr fontId="20" type="noConversion"/>
  </si>
  <si>
    <t xml:space="preserve">  Wang Ting Shu</t>
    <phoneticPr fontId="20" type="noConversion"/>
  </si>
  <si>
    <t>1. Doanh thu bán hàng &amp; cung cấp dịch vụ  511</t>
  </si>
  <si>
    <t>2. Các khoản giảm trừ doanh thu  531</t>
  </si>
  <si>
    <t>4. Giá vốn hàng bán  632</t>
  </si>
  <si>
    <t>6. Doanh thu hoạt động tài chính  515</t>
  </si>
  <si>
    <t>7. Chi phí tài chính  635</t>
  </si>
  <si>
    <t xml:space="preserve">   - Trong đó : Chi phí lãi vay  6351</t>
  </si>
  <si>
    <t>8. Chi phí bán hàng  641</t>
  </si>
  <si>
    <t>9. Chi phí quản lý doanh nghiệp  642</t>
  </si>
  <si>
    <t>11. Thu nhập khác   711</t>
  </si>
  <si>
    <t>12. Chi phí khác  811</t>
  </si>
  <si>
    <t xml:space="preserve">                                                Biên Hòa, ngày 30 tháng 01 năm 2016</t>
    <phoneticPr fontId="19" type="noConversion"/>
  </si>
</sst>
</file>

<file path=xl/styles.xml><?xml version="1.0" encoding="utf-8"?>
<styleSheet xmlns="http://schemas.openxmlformats.org/spreadsheetml/2006/main">
  <numFmts count="9">
    <numFmt numFmtId="5" formatCode="&quot;$&quot;#,##0;\-&quot;$&quot;#,##0"/>
    <numFmt numFmtId="41" formatCode="_-* #,##0_-;\-* #,##0_-;_-* &quot;-&quot;_-;_-@_-"/>
    <numFmt numFmtId="43" formatCode="_-* #,##0.00_-;\-* #,##0.00_-;_-* &quot;-&quot;??_-;_-@_-"/>
    <numFmt numFmtId="26" formatCode="&quot;US$&quot;#,##0.00_);[Red]\(&quot;US$&quot;#,##0.00\)"/>
    <numFmt numFmtId="176" formatCode="_(* #,##0.00_);_(* \(#,##0.00\);_(* &quot;-&quot;??_);_(@_)"/>
    <numFmt numFmtId="177" formatCode="_-* #,##0_-;\-* #,##0_-;_-* &quot;-&quot;??_-;_-@_-"/>
    <numFmt numFmtId="178" formatCode="_(* #,##0_);_(* \(#,##0\);_(* &quot;-&quot;??_);_(@_)"/>
    <numFmt numFmtId="179" formatCode="_(* #,##0_);_(* \(#,##0\);_(* &quot;-&quot;_);_(@_)"/>
    <numFmt numFmtId="180" formatCode="#,##0_ "/>
  </numFmts>
  <fonts count="57">
    <font>
      <sz val="13"/>
      <color theme="1"/>
      <name val="Times New Roman"/>
      <family val="2"/>
      <charset val="136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12"/>
      <name val="新細明體"/>
      <family val="1"/>
      <charset val="136"/>
    </font>
    <font>
      <sz val="14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12"/>
      <color theme="1"/>
      <name val="新細明體"/>
      <family val="1"/>
      <charset val="136"/>
      <scheme val="minor"/>
    </font>
    <font>
      <b/>
      <sz val="10"/>
      <name val="VNI-Times"/>
    </font>
    <font>
      <b/>
      <sz val="14"/>
      <name val="Times New Roman"/>
      <family val="1"/>
    </font>
    <font>
      <sz val="13"/>
      <color theme="1"/>
      <name val="Times New Roman"/>
      <family val="2"/>
      <charset val="136"/>
    </font>
    <font>
      <sz val="10"/>
      <name val="新細明體"/>
      <family val="1"/>
      <charset val="136"/>
    </font>
    <font>
      <b/>
      <u val="singleAccounting"/>
      <sz val="9"/>
      <name val="Times New Roman"/>
      <family val="1"/>
    </font>
    <font>
      <b/>
      <u val="singleAccounting"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2"/>
      <charset val="136"/>
    </font>
    <font>
      <sz val="9"/>
      <name val="新細明體"/>
      <family val="1"/>
      <charset val="136"/>
    </font>
    <font>
      <b/>
      <sz val="12"/>
      <name val="VNI-Times"/>
    </font>
    <font>
      <b/>
      <sz val="10"/>
      <name val="細明體"/>
      <family val="3"/>
      <charset val="136"/>
    </font>
    <font>
      <b/>
      <sz val="11"/>
      <name val="VNI-Times"/>
    </font>
    <font>
      <b/>
      <u/>
      <sz val="11"/>
      <name val="VNI-Times"/>
    </font>
    <font>
      <sz val="10"/>
      <name val="VNI-Times"/>
    </font>
    <font>
      <sz val="11"/>
      <name val="VNI-Times"/>
    </font>
    <font>
      <sz val="10"/>
      <name val="VNI-Helve-Condense"/>
    </font>
    <font>
      <b/>
      <sz val="10"/>
      <name val="VNI-Helve-Condense"/>
    </font>
    <font>
      <sz val="10"/>
      <name val="標楷體"/>
      <family val="2"/>
      <charset val="136"/>
    </font>
    <font>
      <sz val="11"/>
      <name val="VNI-Helve-Condense"/>
    </font>
    <font>
      <b/>
      <u/>
      <sz val="10"/>
      <name val="Times New Roman"/>
      <family val="1"/>
    </font>
    <font>
      <b/>
      <sz val="8"/>
      <name val="Times New Roman"/>
      <family val="1"/>
    </font>
    <font>
      <b/>
      <i/>
      <sz val="9"/>
      <name val="VNI-Times"/>
    </font>
    <font>
      <b/>
      <sz val="9"/>
      <name val="VNI-Times"/>
    </font>
    <font>
      <sz val="9"/>
      <name val="VNI-Times"/>
    </font>
    <font>
      <sz val="9.5"/>
      <name val="Times New Roman"/>
      <family val="1"/>
    </font>
    <font>
      <sz val="7.5"/>
      <name val="Times New Roman"/>
      <family val="1"/>
    </font>
    <font>
      <sz val="8"/>
      <name val="新細明體"/>
      <family val="1"/>
      <charset val="136"/>
    </font>
    <font>
      <sz val="8"/>
      <name val="VNI-Times"/>
    </font>
    <font>
      <sz val="9.5"/>
      <name val="VNI-Times"/>
    </font>
    <font>
      <b/>
      <u/>
      <sz val="9"/>
      <name val="Times New Roman"/>
      <family val="1"/>
    </font>
    <font>
      <b/>
      <sz val="8"/>
      <name val="VNI-Times"/>
    </font>
    <font>
      <b/>
      <u val="singleAccounting"/>
      <sz val="9"/>
      <name val="VNI-Times"/>
    </font>
    <font>
      <sz val="8.5"/>
      <name val="Times New Roman"/>
      <family val="1"/>
    </font>
    <font>
      <b/>
      <i/>
      <sz val="10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3"/>
      <name val="Times New Roman"/>
      <family val="1"/>
    </font>
    <font>
      <b/>
      <i/>
      <sz val="13"/>
      <name val="Times New Roman"/>
      <family val="1"/>
    </font>
    <font>
      <sz val="12"/>
      <name val="Times New Roman"/>
      <family val="2"/>
      <charset val="136"/>
    </font>
    <font>
      <b/>
      <sz val="10"/>
      <name val=".VnTimeH"/>
      <family val="2"/>
    </font>
    <font>
      <b/>
      <sz val="12"/>
      <name val=".VnTimeH"/>
      <family val="2"/>
    </font>
    <font>
      <b/>
      <sz val="11"/>
      <name val=".VnTimeH"/>
      <family val="2"/>
    </font>
    <font>
      <b/>
      <sz val="10"/>
      <name val=".VnTime"/>
      <family val="2"/>
    </font>
    <font>
      <b/>
      <sz val="12"/>
      <name val=".VnTime"/>
      <family val="2"/>
    </font>
    <font>
      <b/>
      <sz val="11"/>
      <name val=".VnTime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76" fontId="10" fillId="0" borderId="0" applyFont="0" applyFill="0" applyBorder="0" applyAlignment="0" applyProtection="0"/>
    <xf numFmtId="5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2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</cellStyleXfs>
  <cellXfs count="349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vertical="center"/>
    </xf>
    <xf numFmtId="0" fontId="1" fillId="0" borderId="0" xfId="1" quotePrefix="1" applyFont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1" fillId="0" borderId="0" xfId="1" quotePrefix="1" applyFont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5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6" fillId="0" borderId="1" xfId="1" quotePrefix="1" applyFont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center" vertical="center"/>
    </xf>
    <xf numFmtId="177" fontId="9" fillId="0" borderId="1" xfId="2" applyNumberFormat="1" applyFont="1" applyFill="1" applyBorder="1" applyAlignment="1">
      <alignment horizontal="center" vertical="center"/>
    </xf>
    <xf numFmtId="0" fontId="9" fillId="0" borderId="1" xfId="1" quotePrefix="1" applyFont="1" applyBorder="1" applyAlignment="1">
      <alignment horizontal="left" vertical="center"/>
    </xf>
    <xf numFmtId="0" fontId="6" fillId="0" borderId="1" xfId="1" quotePrefix="1" applyFont="1" applyFill="1" applyBorder="1" applyAlignment="1">
      <alignment horizontal="left" vertical="center"/>
    </xf>
    <xf numFmtId="0" fontId="6" fillId="0" borderId="3" xfId="1" quotePrefix="1" applyFont="1" applyBorder="1" applyAlignment="1">
      <alignment horizontal="left" vertical="center"/>
    </xf>
    <xf numFmtId="49" fontId="6" fillId="0" borderId="3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6" fillId="0" borderId="5" xfId="1" quotePrefix="1" applyFont="1" applyBorder="1" applyAlignment="1">
      <alignment horizontal="left" vertical="center"/>
    </xf>
    <xf numFmtId="49" fontId="6" fillId="0" borderId="5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37" fontId="9" fillId="0" borderId="1" xfId="2" applyNumberFormat="1" applyFont="1" applyFill="1" applyBorder="1" applyAlignment="1">
      <alignment horizontal="right" vertical="center"/>
    </xf>
    <xf numFmtId="0" fontId="6" fillId="0" borderId="0" xfId="1" quotePrefix="1" applyFont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center" vertical="center"/>
    </xf>
    <xf numFmtId="177" fontId="9" fillId="0" borderId="11" xfId="2" applyNumberFormat="1" applyFont="1" applyFill="1" applyBorder="1" applyAlignment="1">
      <alignment horizontal="center" vertical="center"/>
    </xf>
    <xf numFmtId="37" fontId="9" fillId="0" borderId="11" xfId="2" applyNumberFormat="1" applyFont="1" applyFill="1" applyBorder="1" applyAlignment="1">
      <alignment horizontal="right" vertical="center"/>
    </xf>
    <xf numFmtId="177" fontId="1" fillId="0" borderId="0" xfId="2" applyNumberFormat="1" applyFont="1" applyFill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quotePrefix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8" fontId="2" fillId="0" borderId="1" xfId="2" applyNumberFormat="1" applyFont="1" applyFill="1" applyBorder="1" applyAlignment="1">
      <alignment horizontal="center" vertical="center"/>
    </xf>
    <xf numFmtId="177" fontId="6" fillId="0" borderId="0" xfId="2" applyNumberFormat="1" applyFont="1" applyAlignment="1"/>
    <xf numFmtId="177" fontId="6" fillId="0" borderId="0" xfId="2" applyNumberFormat="1" applyFont="1"/>
    <xf numFmtId="177" fontId="6" fillId="0" borderId="0" xfId="2" applyNumberFormat="1" applyFont="1" applyBorder="1" applyAlignment="1"/>
    <xf numFmtId="177" fontId="3" fillId="0" borderId="0" xfId="2" applyNumberFormat="1" applyFont="1" applyFill="1" applyAlignment="1"/>
    <xf numFmtId="177" fontId="16" fillId="0" borderId="0" xfId="2" applyNumberFormat="1" applyFont="1" applyFill="1" applyAlignment="1">
      <alignment horizontal="center"/>
    </xf>
    <xf numFmtId="177" fontId="6" fillId="0" borderId="0" xfId="2" applyNumberFormat="1" applyFont="1" applyFill="1" applyAlignment="1"/>
    <xf numFmtId="177" fontId="6" fillId="0" borderId="0" xfId="2" applyNumberFormat="1" applyFont="1" applyFill="1"/>
    <xf numFmtId="177" fontId="6" fillId="0" borderId="0" xfId="2" applyNumberFormat="1" applyFont="1" applyFill="1" applyBorder="1"/>
    <xf numFmtId="177" fontId="17" fillId="0" borderId="0" xfId="2" applyNumberFormat="1" applyFont="1" applyFill="1" applyBorder="1" applyAlignment="1">
      <alignment horizontal="center"/>
    </xf>
    <xf numFmtId="177" fontId="6" fillId="0" borderId="0" xfId="2" applyNumberFormat="1" applyFont="1" applyFill="1" applyBorder="1" applyAlignment="1"/>
    <xf numFmtId="37" fontId="6" fillId="0" borderId="0" xfId="2" applyNumberFormat="1" applyFont="1" applyFill="1" applyAlignment="1"/>
    <xf numFmtId="177" fontId="6" fillId="0" borderId="0" xfId="2" applyNumberFormat="1" applyFont="1" applyBorder="1"/>
    <xf numFmtId="177" fontId="6" fillId="0" borderId="0" xfId="2" applyNumberFormat="1" applyFont="1" applyFill="1" applyAlignment="1">
      <alignment horizontal="center"/>
    </xf>
    <xf numFmtId="37" fontId="6" fillId="0" borderId="0" xfId="2" applyNumberFormat="1" applyFont="1" applyBorder="1" applyAlignment="1"/>
    <xf numFmtId="177" fontId="18" fillId="0" borderId="1" xfId="9" applyNumberFormat="1" applyFont="1" applyBorder="1" applyAlignment="1">
      <alignment horizontal="justify" vertical="center" wrapText="1"/>
    </xf>
    <xf numFmtId="177" fontId="18" fillId="0" borderId="1" xfId="9" applyNumberFormat="1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" fillId="0" borderId="8" xfId="1" quotePrefix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1" fillId="0" borderId="0" xfId="4" applyNumberFormat="1" applyFont="1" applyFill="1" applyAlignment="1"/>
    <xf numFmtId="0" fontId="7" fillId="0" borderId="0" xfId="0" applyFont="1" applyFill="1" applyAlignment="1">
      <alignment vertical="center"/>
    </xf>
    <xf numFmtId="49" fontId="4" fillId="0" borderId="0" xfId="4" applyNumberFormat="1" applyFont="1" applyFill="1" applyAlignment="1">
      <alignment horizontal="left"/>
    </xf>
    <xf numFmtId="49" fontId="4" fillId="0" borderId="0" xfId="4" applyNumberFormat="1" applyFont="1" applyFill="1" applyAlignment="1"/>
    <xf numFmtId="49" fontId="2" fillId="0" borderId="0" xfId="4" applyNumberFormat="1" applyFont="1" applyFill="1" applyAlignment="1">
      <alignment horizontal="center"/>
    </xf>
    <xf numFmtId="49" fontId="4" fillId="0" borderId="0" xfId="4" applyNumberFormat="1" applyFont="1" applyFill="1" applyAlignment="1">
      <alignment horizontal="center"/>
    </xf>
    <xf numFmtId="0" fontId="7" fillId="0" borderId="0" xfId="1" applyFont="1" applyFill="1"/>
    <xf numFmtId="3" fontId="23" fillId="0" borderId="0" xfId="4" applyNumberFormat="1" applyFont="1" applyFill="1" applyBorder="1" applyAlignment="1">
      <alignment horizontal="left"/>
    </xf>
    <xf numFmtId="49" fontId="23" fillId="0" borderId="0" xfId="4" applyNumberFormat="1" applyFont="1" applyFill="1" applyAlignment="1"/>
    <xf numFmtId="49" fontId="5" fillId="0" borderId="0" xfId="4" applyNumberFormat="1" applyFont="1" applyFill="1" applyAlignment="1"/>
    <xf numFmtId="3" fontId="26" fillId="0" borderId="0" xfId="4" applyNumberFormat="1" applyFont="1" applyFill="1" applyBorder="1" applyAlignment="1">
      <alignment horizontal="left"/>
    </xf>
    <xf numFmtId="49" fontId="1" fillId="0" borderId="0" xfId="4" applyNumberFormat="1" applyFont="1" applyFill="1" applyAlignment="1"/>
    <xf numFmtId="49" fontId="1" fillId="0" borderId="0" xfId="4" applyNumberFormat="1" applyFont="1" applyFill="1" applyAlignment="1">
      <alignment horizontal="right"/>
    </xf>
    <xf numFmtId="49" fontId="25" fillId="0" borderId="0" xfId="4" applyNumberFormat="1" applyFont="1" applyFill="1" applyAlignment="1"/>
    <xf numFmtId="3" fontId="25" fillId="0" borderId="0" xfId="4" applyNumberFormat="1" applyFont="1" applyFill="1" applyBorder="1" applyAlignment="1"/>
    <xf numFmtId="3" fontId="25" fillId="0" borderId="0" xfId="4" applyNumberFormat="1" applyFont="1" applyFill="1" applyBorder="1" applyAlignment="1">
      <alignment horizontal="left"/>
    </xf>
    <xf numFmtId="3" fontId="25" fillId="0" borderId="0" xfId="4" applyNumberFormat="1" applyFont="1" applyFill="1" applyBorder="1"/>
    <xf numFmtId="3" fontId="27" fillId="0" borderId="0" xfId="4" applyNumberFormat="1" applyFont="1" applyFill="1" applyBorder="1"/>
    <xf numFmtId="3" fontId="28" fillId="0" borderId="0" xfId="4" applyNumberFormat="1" applyFont="1" applyFill="1" applyBorder="1" applyAlignment="1">
      <alignment horizontal="left"/>
    </xf>
    <xf numFmtId="0" fontId="7" fillId="0" borderId="0" xfId="4" applyFont="1" applyFill="1"/>
    <xf numFmtId="3" fontId="26" fillId="0" borderId="0" xfId="4" applyNumberFormat="1" applyFont="1" applyFill="1" applyBorder="1"/>
    <xf numFmtId="3" fontId="25" fillId="0" borderId="0" xfId="4" quotePrefix="1" applyNumberFormat="1" applyFont="1" applyFill="1" applyBorder="1" applyAlignment="1">
      <alignment horizontal="left"/>
    </xf>
    <xf numFmtId="49" fontId="1" fillId="0" borderId="0" xfId="4" applyNumberFormat="1" applyFont="1" applyFill="1" applyAlignment="1">
      <alignment horizontal="left"/>
    </xf>
    <xf numFmtId="3" fontId="30" fillId="0" borderId="0" xfId="4" applyNumberFormat="1" applyFont="1" applyFill="1" applyBorder="1"/>
    <xf numFmtId="0" fontId="5" fillId="0" borderId="0" xfId="4" applyFont="1" applyFill="1" applyAlignment="1">
      <alignment horizontal="center"/>
    </xf>
    <xf numFmtId="3" fontId="12" fillId="0" borderId="0" xfId="4" applyNumberFormat="1" applyFont="1" applyFill="1" applyBorder="1" applyAlignment="1"/>
    <xf numFmtId="14" fontId="2" fillId="0" borderId="0" xfId="4" applyNumberFormat="1" applyFont="1" applyFill="1" applyBorder="1" applyAlignment="1">
      <alignment horizontal="center"/>
    </xf>
    <xf numFmtId="177" fontId="3" fillId="0" borderId="0" xfId="5" applyNumberFormat="1" applyFont="1" applyFill="1"/>
    <xf numFmtId="49" fontId="2" fillId="0" borderId="0" xfId="4" applyNumberFormat="1" applyFont="1" applyFill="1" applyAlignment="1">
      <alignment horizontal="right"/>
    </xf>
    <xf numFmtId="49" fontId="2" fillId="0" borderId="0" xfId="4" applyNumberFormat="1" applyFont="1" applyFill="1"/>
    <xf numFmtId="0" fontId="2" fillId="0" borderId="0" xfId="4" applyFont="1" applyFill="1"/>
    <xf numFmtId="14" fontId="31" fillId="0" borderId="0" xfId="1" applyNumberFormat="1" applyFont="1" applyFill="1" applyBorder="1" applyAlignment="1">
      <alignment horizontal="center"/>
    </xf>
    <xf numFmtId="177" fontId="6" fillId="0" borderId="12" xfId="5" applyNumberFormat="1" applyFont="1" applyFill="1" applyBorder="1" applyAlignment="1"/>
    <xf numFmtId="177" fontId="9" fillId="0" borderId="0" xfId="5" applyNumberFormat="1" applyFont="1" applyFill="1" applyBorder="1" applyAlignment="1"/>
    <xf numFmtId="177" fontId="32" fillId="0" borderId="0" xfId="4" applyNumberFormat="1" applyFont="1" applyFill="1" applyBorder="1" applyAlignment="1">
      <alignment horizontal="center"/>
    </xf>
    <xf numFmtId="177" fontId="32" fillId="0" borderId="0" xfId="5" applyNumberFormat="1" applyFont="1" applyFill="1"/>
    <xf numFmtId="14" fontId="32" fillId="0" borderId="0" xfId="4" applyNumberFormat="1" applyFont="1" applyFill="1" applyBorder="1" applyAlignment="1">
      <alignment horizontal="center"/>
    </xf>
    <xf numFmtId="49" fontId="1" fillId="0" borderId="0" xfId="4" applyNumberFormat="1" applyFont="1" applyFill="1"/>
    <xf numFmtId="49" fontId="25" fillId="0" borderId="0" xfId="4" applyNumberFormat="1" applyFont="1" applyFill="1"/>
    <xf numFmtId="178" fontId="6" fillId="0" borderId="0" xfId="2" applyNumberFormat="1" applyFont="1" applyFill="1" applyAlignment="1"/>
    <xf numFmtId="49" fontId="1" fillId="0" borderId="0" xfId="4" applyNumberFormat="1" applyFont="1" applyFill="1" applyAlignment="1">
      <alignment horizontal="center"/>
    </xf>
    <xf numFmtId="177" fontId="6" fillId="0" borderId="11" xfId="2" applyNumberFormat="1" applyFont="1" applyFill="1" applyBorder="1" applyAlignment="1"/>
    <xf numFmtId="178" fontId="6" fillId="0" borderId="0" xfId="2" applyNumberFormat="1" applyFont="1" applyFill="1" applyBorder="1" applyAlignment="1"/>
    <xf numFmtId="49" fontId="12" fillId="0" borderId="0" xfId="4" applyNumberFormat="1" applyFont="1" applyFill="1" applyAlignment="1">
      <alignment horizontal="center"/>
    </xf>
    <xf numFmtId="177" fontId="6" fillId="0" borderId="12" xfId="2" applyNumberFormat="1" applyFont="1" applyFill="1" applyBorder="1" applyAlignment="1"/>
    <xf numFmtId="177" fontId="6" fillId="0" borderId="0" xfId="5" applyNumberFormat="1" applyFont="1" applyFill="1" applyBorder="1" applyAlignment="1"/>
    <xf numFmtId="177" fontId="3" fillId="0" borderId="0" xfId="5" applyNumberFormat="1" applyFont="1" applyFill="1" applyAlignment="1"/>
    <xf numFmtId="3" fontId="33" fillId="0" borderId="0" xfId="4" applyNumberFormat="1" applyFont="1" applyFill="1" applyBorder="1" applyAlignment="1">
      <alignment horizontal="center" vertical="center" wrapText="1"/>
    </xf>
    <xf numFmtId="49" fontId="34" fillId="0" borderId="0" xfId="4" applyNumberFormat="1" applyFont="1" applyFill="1"/>
    <xf numFmtId="49" fontId="35" fillId="0" borderId="0" xfId="4" applyNumberFormat="1" applyFont="1" applyFill="1"/>
    <xf numFmtId="178" fontId="6" fillId="0" borderId="0" xfId="2" applyNumberFormat="1" applyFont="1" applyFill="1"/>
    <xf numFmtId="177" fontId="6" fillId="0" borderId="13" xfId="2" applyNumberFormat="1" applyFont="1" applyFill="1" applyBorder="1" applyAlignment="1"/>
    <xf numFmtId="177" fontId="6" fillId="0" borderId="0" xfId="5" applyNumberFormat="1" applyFont="1" applyFill="1" applyAlignment="1"/>
    <xf numFmtId="177" fontId="6" fillId="0" borderId="0" xfId="5" applyNumberFormat="1" applyFont="1" applyFill="1"/>
    <xf numFmtId="49" fontId="35" fillId="0" borderId="0" xfId="4" applyNumberFormat="1" applyFont="1" applyFill="1" applyAlignment="1">
      <alignment wrapText="1"/>
    </xf>
    <xf numFmtId="177" fontId="6" fillId="0" borderId="14" xfId="2" applyNumberFormat="1" applyFont="1" applyFill="1" applyBorder="1" applyAlignment="1"/>
    <xf numFmtId="177" fontId="6" fillId="0" borderId="14" xfId="2" applyNumberFormat="1" applyFont="1" applyFill="1" applyBorder="1" applyAlignment="1">
      <alignment horizontal="center"/>
    </xf>
    <xf numFmtId="177" fontId="1" fillId="0" borderId="0" xfId="5" applyNumberFormat="1" applyFont="1" applyFill="1" applyBorder="1" applyAlignment="1">
      <alignment horizontal="center"/>
    </xf>
    <xf numFmtId="0" fontId="1" fillId="0" borderId="0" xfId="4" applyFont="1" applyFill="1"/>
    <xf numFmtId="177" fontId="6" fillId="0" borderId="0" xfId="5" applyNumberFormat="1" applyFont="1" applyFill="1" applyBorder="1" applyAlignment="1">
      <alignment horizontal="center"/>
    </xf>
    <xf numFmtId="0" fontId="6" fillId="0" borderId="0" xfId="4" applyFont="1" applyFill="1"/>
    <xf numFmtId="177" fontId="36" fillId="0" borderId="0" xfId="5" applyNumberFormat="1" applyFont="1" applyFill="1" applyBorder="1" applyAlignment="1">
      <alignment horizontal="center"/>
    </xf>
    <xf numFmtId="49" fontId="2" fillId="0" borderId="0" xfId="4" applyNumberFormat="1" applyFont="1" applyFill="1" applyAlignment="1">
      <alignment horizontal="left"/>
    </xf>
    <xf numFmtId="49" fontId="3" fillId="0" borderId="0" xfId="0" applyNumberFormat="1" applyFont="1" applyFill="1"/>
    <xf numFmtId="49" fontId="6" fillId="0" borderId="0" xfId="4" applyNumberFormat="1" applyFont="1" applyFill="1"/>
    <xf numFmtId="49" fontId="1" fillId="0" borderId="0" xfId="0" applyNumberFormat="1" applyFont="1" applyFill="1"/>
    <xf numFmtId="177" fontId="6" fillId="0" borderId="0" xfId="0" applyNumberFormat="1" applyFont="1" applyFill="1"/>
    <xf numFmtId="0" fontId="32" fillId="0" borderId="0" xfId="4" applyFont="1" applyFill="1"/>
    <xf numFmtId="177" fontId="32" fillId="0" borderId="0" xfId="5" applyNumberFormat="1" applyFont="1" applyFill="1" applyAlignment="1"/>
    <xf numFmtId="177" fontId="2" fillId="0" borderId="0" xfId="5" applyNumberFormat="1" applyFont="1" applyFill="1"/>
    <xf numFmtId="49" fontId="2" fillId="0" borderId="0" xfId="4" applyNumberFormat="1" applyFont="1" applyFill="1" applyBorder="1"/>
    <xf numFmtId="177" fontId="17" fillId="0" borderId="0" xfId="5" applyNumberFormat="1" applyFont="1" applyFill="1" applyBorder="1" applyAlignment="1">
      <alignment horizontal="center"/>
    </xf>
    <xf numFmtId="14" fontId="31" fillId="0" borderId="0" xfId="4" applyNumberFormat="1" applyFont="1" applyFill="1" applyBorder="1" applyAlignment="1">
      <alignment horizontal="center"/>
    </xf>
    <xf numFmtId="37" fontId="6" fillId="0" borderId="0" xfId="5" applyNumberFormat="1" applyFont="1" applyFill="1" applyAlignment="1"/>
    <xf numFmtId="37" fontId="6" fillId="0" borderId="0" xfId="5" applyNumberFormat="1" applyFont="1" applyFill="1" applyBorder="1" applyAlignment="1"/>
    <xf numFmtId="49" fontId="25" fillId="0" borderId="0" xfId="4" applyNumberFormat="1" applyFont="1" applyFill="1" applyAlignment="1">
      <alignment wrapText="1"/>
    </xf>
    <xf numFmtId="49" fontId="1" fillId="0" borderId="0" xfId="4" applyNumberFormat="1" applyFont="1" applyFill="1" applyBorder="1"/>
    <xf numFmtId="177" fontId="6" fillId="0" borderId="0" xfId="5" applyNumberFormat="1" applyFont="1" applyFill="1" applyBorder="1"/>
    <xf numFmtId="49" fontId="23" fillId="0" borderId="0" xfId="4" applyNumberFormat="1" applyFont="1" applyFill="1" applyAlignment="1">
      <alignment horizontal="center"/>
    </xf>
    <xf numFmtId="49" fontId="2" fillId="0" borderId="0" xfId="4" applyNumberFormat="1" applyFont="1" applyFill="1" applyBorder="1" applyAlignment="1">
      <alignment horizontal="right"/>
    </xf>
    <xf numFmtId="177" fontId="34" fillId="0" borderId="0" xfId="5" applyNumberFormat="1" applyFont="1" applyFill="1" applyBorder="1" applyAlignment="1">
      <alignment horizontal="center"/>
    </xf>
    <xf numFmtId="177" fontId="3" fillId="0" borderId="0" xfId="5" applyNumberFormat="1" applyFont="1" applyFill="1" applyBorder="1"/>
    <xf numFmtId="177" fontId="16" fillId="0" borderId="0" xfId="5" applyNumberFormat="1" applyFont="1" applyFill="1" applyBorder="1" applyAlignment="1">
      <alignment horizontal="center"/>
    </xf>
    <xf numFmtId="177" fontId="16" fillId="0" borderId="0" xfId="2" applyNumberFormat="1" applyFont="1" applyFill="1" applyBorder="1" applyAlignment="1">
      <alignment horizontal="center"/>
    </xf>
    <xf numFmtId="49" fontId="37" fillId="0" borderId="0" xfId="4" applyNumberFormat="1" applyFont="1" applyFill="1"/>
    <xf numFmtId="177" fontId="9" fillId="0" borderId="0" xfId="5" applyNumberFormat="1" applyFont="1" applyFill="1" applyAlignment="1"/>
    <xf numFmtId="177" fontId="9" fillId="0" borderId="0" xfId="5" applyNumberFormat="1" applyFont="1" applyFill="1" applyAlignment="1">
      <alignment horizontal="center"/>
    </xf>
    <xf numFmtId="49" fontId="9" fillId="0" borderId="0" xfId="4" applyNumberFormat="1" applyFont="1" applyFill="1"/>
    <xf numFmtId="0" fontId="38" fillId="0" borderId="0" xfId="4" applyFont="1" applyFill="1"/>
    <xf numFmtId="49" fontId="37" fillId="0" borderId="0" xfId="4" applyNumberFormat="1" applyFont="1" applyFill="1" applyAlignment="1">
      <alignment wrapText="1"/>
    </xf>
    <xf numFmtId="49" fontId="37" fillId="0" borderId="0" xfId="4" applyNumberFormat="1" applyFont="1" applyFill="1" applyAlignment="1">
      <alignment vertical="center" wrapText="1"/>
    </xf>
    <xf numFmtId="49" fontId="37" fillId="0" borderId="0" xfId="4" applyNumberFormat="1" applyFont="1" applyFill="1" applyAlignment="1">
      <alignment horizontal="left" vertical="center" wrapText="1"/>
    </xf>
    <xf numFmtId="177" fontId="6" fillId="0" borderId="0" xfId="2" applyNumberFormat="1" applyFont="1" applyFill="1" applyAlignment="1">
      <alignment horizontal="right"/>
    </xf>
    <xf numFmtId="49" fontId="1" fillId="0" borderId="0" xfId="0" applyNumberFormat="1" applyFont="1" applyFill="1" applyAlignment="1"/>
    <xf numFmtId="49" fontId="6" fillId="0" borderId="0" xfId="4" applyNumberFormat="1" applyFont="1" applyFill="1" applyAlignment="1">
      <alignment wrapText="1"/>
    </xf>
    <xf numFmtId="177" fontId="6" fillId="0" borderId="0" xfId="2" applyNumberFormat="1" applyFont="1" applyFill="1" applyBorder="1" applyAlignment="1">
      <alignment horizontal="right"/>
    </xf>
    <xf numFmtId="177" fontId="6" fillId="0" borderId="12" xfId="2" applyNumberFormat="1" applyFont="1" applyFill="1" applyBorder="1"/>
    <xf numFmtId="43" fontId="6" fillId="0" borderId="0" xfId="5" applyFont="1" applyFill="1" applyBorder="1" applyAlignment="1"/>
    <xf numFmtId="0" fontId="37" fillId="0" borderId="0" xfId="4" applyFont="1" applyFill="1"/>
    <xf numFmtId="49" fontId="39" fillId="0" borderId="0" xfId="4" applyNumberFormat="1" applyFont="1" applyFill="1" applyAlignment="1">
      <alignment horizontal="left" wrapText="1"/>
    </xf>
    <xf numFmtId="0" fontId="20" fillId="0" borderId="0" xfId="4" applyFont="1" applyFill="1"/>
    <xf numFmtId="49" fontId="25" fillId="0" borderId="0" xfId="4" applyNumberFormat="1" applyFont="1" applyFill="1" applyAlignment="1">
      <alignment horizontal="left" wrapText="1"/>
    </xf>
    <xf numFmtId="49" fontId="6" fillId="0" borderId="0" xfId="0" applyNumberFormat="1" applyFont="1" applyFill="1" applyAlignment="1">
      <alignment vertical="center"/>
    </xf>
    <xf numFmtId="49" fontId="35" fillId="0" borderId="0" xfId="4" applyNumberFormat="1" applyFont="1" applyFill="1" applyAlignment="1">
      <alignment horizontal="left" wrapText="1"/>
    </xf>
    <xf numFmtId="14" fontId="31" fillId="0" borderId="0" xfId="0" applyNumberFormat="1" applyFont="1" applyFill="1" applyBorder="1" applyAlignment="1">
      <alignment horizontal="center"/>
    </xf>
    <xf numFmtId="49" fontId="40" fillId="0" borderId="0" xfId="4" applyNumberFormat="1" applyFont="1" applyFill="1" applyAlignment="1">
      <alignment horizontal="left" wrapText="1"/>
    </xf>
    <xf numFmtId="49" fontId="25" fillId="0" borderId="0" xfId="4" applyNumberFormat="1" applyFont="1" applyFill="1" applyAlignment="1">
      <alignment horizontal="center" wrapText="1"/>
    </xf>
    <xf numFmtId="49" fontId="1" fillId="0" borderId="0" xfId="4" applyNumberFormat="1" applyFont="1" applyFill="1" applyBorder="1" applyAlignment="1">
      <alignment horizontal="right"/>
    </xf>
    <xf numFmtId="49" fontId="23" fillId="0" borderId="0" xfId="4" applyNumberFormat="1" applyFont="1" applyFill="1" applyAlignment="1">
      <alignment horizontal="left"/>
    </xf>
    <xf numFmtId="49" fontId="39" fillId="0" borderId="0" xfId="4" applyNumberFormat="1" applyFont="1" applyFill="1" applyAlignment="1">
      <alignment wrapText="1"/>
    </xf>
    <xf numFmtId="49" fontId="39" fillId="0" borderId="0" xfId="4" applyNumberFormat="1" applyFont="1" applyFill="1" applyAlignment="1">
      <alignment horizontal="left"/>
    </xf>
    <xf numFmtId="178" fontId="6" fillId="0" borderId="0" xfId="2" applyNumberFormat="1" applyFont="1" applyFill="1" applyBorder="1"/>
    <xf numFmtId="14" fontId="42" fillId="0" borderId="0" xfId="4" applyNumberFormat="1" applyFont="1" applyFill="1" applyBorder="1" applyAlignment="1">
      <alignment horizontal="center"/>
    </xf>
    <xf numFmtId="37" fontId="6" fillId="0" borderId="0" xfId="2" applyNumberFormat="1" applyFont="1" applyFill="1" applyAlignment="1">
      <alignment horizontal="right"/>
    </xf>
    <xf numFmtId="37" fontId="6" fillId="0" borderId="0" xfId="2" applyNumberFormat="1" applyFont="1" applyFill="1"/>
    <xf numFmtId="177" fontId="43" fillId="0" borderId="0" xfId="5" applyNumberFormat="1" applyFont="1" applyFill="1" applyBorder="1" applyAlignment="1">
      <alignment horizontal="center"/>
    </xf>
    <xf numFmtId="177" fontId="43" fillId="0" borderId="0" xfId="5" applyNumberFormat="1" applyFont="1" applyFill="1" applyBorder="1" applyAlignment="1">
      <alignment horizontal="center" wrapText="1"/>
    </xf>
    <xf numFmtId="177" fontId="3" fillId="0" borderId="0" xfId="5" applyNumberFormat="1" applyFont="1" applyFill="1" applyAlignment="1">
      <alignment horizontal="center"/>
    </xf>
    <xf numFmtId="49" fontId="39" fillId="0" borderId="0" xfId="4" applyNumberFormat="1" applyFont="1" applyFill="1"/>
    <xf numFmtId="37" fontId="6" fillId="0" borderId="12" xfId="2" applyNumberFormat="1" applyFont="1" applyFill="1" applyBorder="1" applyAlignment="1"/>
    <xf numFmtId="178" fontId="6" fillId="0" borderId="12" xfId="2" applyNumberFormat="1" applyFont="1" applyFill="1" applyBorder="1" applyAlignment="1"/>
    <xf numFmtId="37" fontId="9" fillId="0" borderId="0" xfId="5" applyNumberFormat="1" applyFont="1" applyFill="1" applyBorder="1" applyAlignment="1"/>
    <xf numFmtId="49" fontId="9" fillId="0" borderId="0" xfId="4" applyNumberFormat="1" applyFont="1" applyFill="1" applyAlignment="1">
      <alignment wrapText="1"/>
    </xf>
    <xf numFmtId="177" fontId="5" fillId="0" borderId="0" xfId="5" applyNumberFormat="1" applyFont="1" applyFill="1" applyBorder="1" applyAlignment="1"/>
    <xf numFmtId="37" fontId="5" fillId="0" borderId="0" xfId="5" applyNumberFormat="1" applyFont="1" applyFill="1" applyBorder="1" applyAlignment="1"/>
    <xf numFmtId="177" fontId="5" fillId="0" borderId="0" xfId="5" applyNumberFormat="1" applyFont="1" applyFill="1"/>
    <xf numFmtId="0" fontId="5" fillId="0" borderId="0" xfId="4" applyFont="1" applyFill="1"/>
    <xf numFmtId="3" fontId="12" fillId="0" borderId="0" xfId="4" applyNumberFormat="1" applyFont="1" applyFill="1" applyBorder="1" applyAlignment="1">
      <alignment horizontal="left"/>
    </xf>
    <xf numFmtId="177" fontId="44" fillId="0" borderId="0" xfId="2" applyNumberFormat="1" applyFont="1" applyFill="1" applyAlignment="1"/>
    <xf numFmtId="3" fontId="35" fillId="0" borderId="0" xfId="4" applyNumberFormat="1" applyFont="1" applyFill="1" applyBorder="1"/>
    <xf numFmtId="177" fontId="44" fillId="0" borderId="12" xfId="2" applyNumberFormat="1" applyFont="1" applyFill="1" applyBorder="1" applyAlignment="1"/>
    <xf numFmtId="3" fontId="34" fillId="0" borderId="0" xfId="4" applyNumberFormat="1" applyFont="1" applyFill="1" applyBorder="1"/>
    <xf numFmtId="3" fontId="35" fillId="0" borderId="0" xfId="4" applyNumberFormat="1" applyFont="1" applyFill="1" applyBorder="1" applyAlignment="1">
      <alignment horizontal="center"/>
    </xf>
    <xf numFmtId="3" fontId="35" fillId="0" borderId="0" xfId="4" applyNumberFormat="1" applyFont="1" applyFill="1" applyBorder="1" applyAlignment="1">
      <alignment horizontal="left"/>
    </xf>
    <xf numFmtId="3" fontId="25" fillId="0" borderId="0" xfId="4" applyNumberFormat="1" applyFont="1" applyFill="1" applyBorder="1" applyAlignment="1">
      <alignment horizontal="center"/>
    </xf>
    <xf numFmtId="0" fontId="15" fillId="0" borderId="0" xfId="4" applyFont="1" applyFill="1"/>
    <xf numFmtId="179" fontId="9" fillId="0" borderId="0" xfId="6" applyNumberFormat="1" applyFont="1" applyFill="1" applyBorder="1"/>
    <xf numFmtId="49" fontId="12" fillId="0" borderId="0" xfId="4" applyNumberFormat="1" applyFont="1" applyFill="1" applyBorder="1"/>
    <xf numFmtId="49" fontId="2" fillId="0" borderId="0" xfId="0" applyNumberFormat="1" applyFont="1" applyFill="1"/>
    <xf numFmtId="178" fontId="6" fillId="0" borderId="0" xfId="5" applyNumberFormat="1" applyFont="1" applyFill="1" applyAlignment="1"/>
    <xf numFmtId="49" fontId="6" fillId="0" borderId="0" xfId="0" applyNumberFormat="1" applyFont="1" applyFill="1"/>
    <xf numFmtId="49" fontId="9" fillId="0" borderId="0" xfId="0" applyNumberFormat="1" applyFont="1" applyFill="1"/>
    <xf numFmtId="177" fontId="25" fillId="0" borderId="0" xfId="5" applyNumberFormat="1" applyFont="1" applyFill="1" applyAlignment="1"/>
    <xf numFmtId="177" fontId="26" fillId="0" borderId="0" xfId="5" applyNumberFormat="1" applyFont="1" applyFill="1" applyAlignment="1"/>
    <xf numFmtId="49" fontId="25" fillId="0" borderId="0" xfId="4" applyNumberFormat="1" applyFont="1" applyFill="1" applyAlignment="1">
      <alignment horizontal="right"/>
    </xf>
    <xf numFmtId="49" fontId="26" fillId="0" borderId="0" xfId="4" applyNumberFormat="1" applyFont="1" applyFill="1" applyAlignment="1">
      <alignment horizontal="center"/>
    </xf>
    <xf numFmtId="177" fontId="26" fillId="0" borderId="0" xfId="5" applyNumberFormat="1" applyFont="1" applyFill="1" applyAlignment="1">
      <alignment horizontal="center"/>
    </xf>
    <xf numFmtId="180" fontId="6" fillId="0" borderId="0" xfId="2" applyNumberFormat="1" applyFont="1" applyFill="1" applyAlignment="1"/>
    <xf numFmtId="38" fontId="6" fillId="0" borderId="0" xfId="2" applyNumberFormat="1" applyFont="1" applyFill="1" applyAlignment="1"/>
    <xf numFmtId="178" fontId="6" fillId="0" borderId="0" xfId="2" applyNumberFormat="1" applyFont="1"/>
    <xf numFmtId="178" fontId="6" fillId="0" borderId="0" xfId="2" applyNumberFormat="1" applyFont="1" applyBorder="1"/>
    <xf numFmtId="37" fontId="6" fillId="0" borderId="0" xfId="2" applyNumberFormat="1" applyFont="1"/>
    <xf numFmtId="180" fontId="6" fillId="0" borderId="0" xfId="2" applyNumberFormat="1" applyFont="1"/>
    <xf numFmtId="0" fontId="1" fillId="0" borderId="0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49" fontId="45" fillId="0" borderId="1" xfId="0" applyNumberFormat="1" applyFont="1" applyBorder="1" applyAlignment="1">
      <alignment horizontal="justify" vertical="center" wrapText="1"/>
    </xf>
    <xf numFmtId="177" fontId="5" fillId="0" borderId="1" xfId="9" applyNumberFormat="1" applyFont="1" applyFill="1" applyBorder="1" applyAlignment="1">
      <alignment horizontal="justify" vertical="center" wrapText="1"/>
    </xf>
    <xf numFmtId="177" fontId="1" fillId="0" borderId="0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justify" vertical="center" wrapText="1"/>
    </xf>
    <xf numFmtId="180" fontId="18" fillId="0" borderId="1" xfId="9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177" fontId="18" fillId="0" borderId="1" xfId="9" applyNumberFormat="1" applyFont="1" applyFill="1" applyBorder="1" applyAlignment="1">
      <alignment vertical="center" wrapText="1"/>
    </xf>
    <xf numFmtId="177" fontId="18" fillId="0" borderId="1" xfId="9" applyNumberFormat="1" applyFont="1" applyBorder="1" applyAlignment="1">
      <alignment vertical="center" wrapText="1"/>
    </xf>
    <xf numFmtId="180" fontId="18" fillId="0" borderId="1" xfId="9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vertical="center" wrapText="1"/>
    </xf>
    <xf numFmtId="0" fontId="45" fillId="0" borderId="1" xfId="0" applyFont="1" applyBorder="1" applyAlignment="1">
      <alignment horizontal="center" vertical="center" wrapText="1"/>
    </xf>
    <xf numFmtId="177" fontId="46" fillId="0" borderId="1" xfId="9" applyNumberFormat="1" applyFont="1" applyFill="1" applyBorder="1" applyAlignment="1">
      <alignment horizontal="justify" vertical="center" wrapText="1"/>
    </xf>
    <xf numFmtId="180" fontId="46" fillId="0" borderId="1" xfId="9" applyNumberFormat="1" applyFont="1" applyFill="1" applyBorder="1" applyAlignment="1">
      <alignment horizontal="right" vertical="center" wrapText="1"/>
    </xf>
    <xf numFmtId="177" fontId="47" fillId="0" borderId="1" xfId="9" applyNumberFormat="1" applyFont="1" applyFill="1" applyBorder="1" applyAlignment="1">
      <alignment horizontal="justify" vertical="center" wrapText="1"/>
    </xf>
    <xf numFmtId="177" fontId="47" fillId="0" borderId="1" xfId="9" applyNumberFormat="1" applyFont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80" fontId="5" fillId="0" borderId="1" xfId="9" applyNumberFormat="1" applyFont="1" applyFill="1" applyBorder="1" applyAlignment="1">
      <alignment horizontal="right" vertical="center" wrapText="1"/>
    </xf>
    <xf numFmtId="180" fontId="5" fillId="0" borderId="1" xfId="9" applyNumberFormat="1" applyFont="1" applyBorder="1" applyAlignment="1">
      <alignment horizontal="right" vertical="center" wrapText="1"/>
    </xf>
    <xf numFmtId="180" fontId="18" fillId="0" borderId="1" xfId="9" applyNumberFormat="1" applyFont="1" applyFill="1" applyBorder="1" applyAlignment="1">
      <alignment vertical="center" wrapText="1"/>
    </xf>
    <xf numFmtId="49" fontId="45" fillId="0" borderId="1" xfId="0" applyNumberFormat="1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180" fontId="46" fillId="0" borderId="1" xfId="9" applyNumberFormat="1" applyFont="1" applyFill="1" applyBorder="1" applyAlignment="1">
      <alignment vertical="center" wrapText="1"/>
    </xf>
    <xf numFmtId="177" fontId="46" fillId="0" borderId="1" xfId="9" applyNumberFormat="1" applyFont="1" applyBorder="1" applyAlignment="1">
      <alignment vertical="center" wrapText="1"/>
    </xf>
    <xf numFmtId="177" fontId="47" fillId="0" borderId="1" xfId="9" applyNumberFormat="1" applyFont="1" applyFill="1" applyBorder="1" applyAlignment="1">
      <alignment vertical="center" wrapText="1"/>
    </xf>
    <xf numFmtId="177" fontId="47" fillId="0" borderId="1" xfId="9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7" fontId="5" fillId="0" borderId="1" xfId="9" applyNumberFormat="1" applyFont="1" applyFill="1" applyBorder="1" applyAlignment="1">
      <alignment vertical="center" wrapText="1"/>
    </xf>
    <xf numFmtId="177" fontId="5" fillId="0" borderId="1" xfId="9" applyNumberFormat="1" applyFont="1" applyBorder="1" applyAlignment="1">
      <alignment vertical="center" wrapText="1"/>
    </xf>
    <xf numFmtId="177" fontId="5" fillId="0" borderId="1" xfId="9" applyNumberFormat="1" applyFont="1" applyBorder="1" applyAlignment="1">
      <alignment horizontal="justify" vertical="center" wrapText="1"/>
    </xf>
    <xf numFmtId="49" fontId="1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7" fontId="32" fillId="0" borderId="1" xfId="2" applyNumberFormat="1" applyFont="1" applyFill="1" applyBorder="1" applyAlignment="1">
      <alignment horizontal="center" vertical="center"/>
    </xf>
    <xf numFmtId="37" fontId="32" fillId="0" borderId="1" xfId="2" applyNumberFormat="1" applyFont="1" applyFill="1" applyBorder="1" applyAlignment="1">
      <alignment horizontal="right" vertical="center"/>
    </xf>
    <xf numFmtId="38" fontId="32" fillId="0" borderId="1" xfId="2" applyNumberFormat="1" applyFont="1" applyFill="1" applyBorder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0" fillId="0" borderId="0" xfId="0" applyFont="1" applyAlignment="1">
      <alignment vertical="center"/>
    </xf>
    <xf numFmtId="0" fontId="51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177" fontId="53" fillId="0" borderId="1" xfId="0" applyNumberFormat="1" applyFont="1" applyFill="1" applyBorder="1" applyAlignment="1">
      <alignment horizontal="center" vertical="center" wrapText="1"/>
    </xf>
    <xf numFmtId="177" fontId="5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177" fontId="5" fillId="0" borderId="1" xfId="9" applyNumberFormat="1" applyFont="1" applyFill="1" applyBorder="1" applyAlignment="1">
      <alignment horizontal="center" vertical="center" wrapText="1"/>
    </xf>
    <xf numFmtId="177" fontId="5" fillId="0" borderId="1" xfId="9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77" fontId="18" fillId="0" borderId="1" xfId="9" applyNumberFormat="1" applyFont="1" applyFill="1" applyBorder="1" applyAlignment="1">
      <alignment horizontal="center" vertical="center" wrapText="1"/>
    </xf>
    <xf numFmtId="177" fontId="18" fillId="0" borderId="1" xfId="9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77" fontId="4" fillId="0" borderId="0" xfId="0" applyNumberFormat="1" applyFont="1" applyFill="1" applyAlignment="1">
      <alignment vertical="center"/>
    </xf>
    <xf numFmtId="177" fontId="4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 wrapText="1"/>
    </xf>
    <xf numFmtId="0" fontId="55" fillId="0" borderId="4" xfId="0" applyFont="1" applyBorder="1" applyAlignment="1">
      <alignment horizontal="center" vertical="center" wrapText="1"/>
    </xf>
    <xf numFmtId="177" fontId="56" fillId="0" borderId="4" xfId="9" applyNumberFormat="1" applyFont="1" applyFill="1" applyBorder="1" applyAlignment="1">
      <alignment horizontal="center" vertical="center" wrapText="1"/>
    </xf>
    <xf numFmtId="177" fontId="56" fillId="0" borderId="4" xfId="9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7" fontId="18" fillId="0" borderId="3" xfId="9" applyNumberFormat="1" applyFont="1" applyFill="1" applyBorder="1" applyAlignment="1">
      <alignment horizontal="center" vertical="center" wrapText="1"/>
    </xf>
    <xf numFmtId="177" fontId="18" fillId="0" borderId="3" xfId="9" applyNumberFormat="1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 vertical="center" wrapText="1"/>
    </xf>
    <xf numFmtId="0" fontId="51" fillId="0" borderId="7" xfId="0" applyFont="1" applyBorder="1" applyAlignment="1">
      <alignment horizontal="center" vertical="center" wrapText="1"/>
    </xf>
    <xf numFmtId="0" fontId="52" fillId="0" borderId="7" xfId="0" applyFont="1" applyBorder="1" applyAlignment="1">
      <alignment horizontal="center" vertical="center" wrapText="1"/>
    </xf>
    <xf numFmtId="177" fontId="52" fillId="0" borderId="7" xfId="9" applyNumberFormat="1" applyFont="1" applyFill="1" applyBorder="1" applyAlignment="1">
      <alignment horizontal="center" vertical="center" wrapText="1"/>
    </xf>
    <xf numFmtId="177" fontId="52" fillId="0" borderId="7" xfId="9" applyNumberFormat="1" applyFont="1" applyBorder="1" applyAlignment="1">
      <alignment horizontal="center" vertical="center" wrapText="1"/>
    </xf>
    <xf numFmtId="177" fontId="50" fillId="0" borderId="0" xfId="0" applyNumberFormat="1" applyFont="1" applyAlignment="1">
      <alignment vertical="center"/>
    </xf>
    <xf numFmtId="0" fontId="51" fillId="0" borderId="5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 wrapText="1"/>
    </xf>
    <xf numFmtId="177" fontId="53" fillId="0" borderId="5" xfId="9" applyNumberFormat="1" applyFont="1" applyFill="1" applyBorder="1" applyAlignment="1">
      <alignment horizontal="center" vertical="center" wrapText="1"/>
    </xf>
    <xf numFmtId="177" fontId="53" fillId="0" borderId="5" xfId="9" applyNumberFormat="1" applyFont="1" applyBorder="1" applyAlignment="1">
      <alignment horizontal="center" vertical="center" wrapText="1"/>
    </xf>
    <xf numFmtId="43" fontId="50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justify" vertical="center" wrapText="1"/>
    </xf>
    <xf numFmtId="177" fontId="4" fillId="0" borderId="0" xfId="0" applyNumberFormat="1" applyFont="1" applyAlignment="1">
      <alignment vertical="center"/>
    </xf>
    <xf numFmtId="0" fontId="50" fillId="0" borderId="0" xfId="0" applyFont="1" applyFill="1" applyAlignment="1">
      <alignment vertical="center"/>
    </xf>
    <xf numFmtId="49" fontId="2" fillId="0" borderId="0" xfId="0" applyNumberFormat="1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77" fontId="5" fillId="0" borderId="11" xfId="9" applyNumberFormat="1" applyFont="1" applyFill="1" applyBorder="1" applyAlignment="1">
      <alignment horizontal="justify" vertical="center" wrapText="1"/>
    </xf>
    <xf numFmtId="177" fontId="5" fillId="0" borderId="11" xfId="9" applyNumberFormat="1" applyFont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8" xfId="1" quotePrefix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49" fontId="2" fillId="0" borderId="0" xfId="4" applyNumberFormat="1" applyFont="1" applyFill="1" applyAlignment="1">
      <alignment horizontal="left"/>
    </xf>
    <xf numFmtId="49" fontId="4" fillId="0" borderId="0" xfId="4" applyNumberFormat="1" applyFont="1" applyFill="1" applyAlignment="1">
      <alignment horizontal="left"/>
    </xf>
    <xf numFmtId="49" fontId="21" fillId="0" borderId="0" xfId="4" applyNumberFormat="1" applyFont="1" applyFill="1" applyAlignment="1">
      <alignment horizontal="center"/>
    </xf>
    <xf numFmtId="49" fontId="2" fillId="0" borderId="0" xfId="4" applyNumberFormat="1" applyFont="1" applyFill="1" applyAlignment="1">
      <alignment horizontal="center"/>
    </xf>
    <xf numFmtId="3" fontId="25" fillId="0" borderId="0" xfId="4" applyNumberFormat="1" applyFont="1" applyFill="1" applyBorder="1" applyAlignment="1">
      <alignment horizontal="left"/>
    </xf>
    <xf numFmtId="49" fontId="5" fillId="0" borderId="0" xfId="4" applyNumberFormat="1" applyFont="1" applyFill="1" applyAlignment="1">
      <alignment horizontal="left"/>
    </xf>
    <xf numFmtId="3" fontId="12" fillId="0" borderId="0" xfId="4" applyNumberFormat="1" applyFont="1" applyFill="1" applyBorder="1" applyAlignment="1">
      <alignment horizontal="left"/>
    </xf>
    <xf numFmtId="49" fontId="12" fillId="0" borderId="0" xfId="4" applyNumberFormat="1" applyFont="1" applyFill="1" applyAlignment="1">
      <alignment horizontal="left"/>
    </xf>
    <xf numFmtId="49" fontId="12" fillId="0" borderId="0" xfId="4" applyNumberFormat="1" applyFont="1" applyFill="1" applyAlignment="1">
      <alignment horizontal="left" vertical="top"/>
    </xf>
    <xf numFmtId="49" fontId="25" fillId="0" borderId="0" xfId="4" applyNumberFormat="1" applyFont="1" applyFill="1" applyAlignment="1">
      <alignment horizontal="left" vertical="top" wrapText="1"/>
    </xf>
    <xf numFmtId="177" fontId="25" fillId="0" borderId="0" xfId="5" applyNumberFormat="1" applyFont="1" applyFill="1" applyAlignment="1">
      <alignment horizontal="center"/>
    </xf>
    <xf numFmtId="14" fontId="41" fillId="0" borderId="0" xfId="0" applyNumberFormat="1" applyFont="1" applyFill="1" applyBorder="1" applyAlignment="1">
      <alignment horizontal="center"/>
    </xf>
  </cellXfs>
  <cellStyles count="13">
    <cellStyle name="一般" xfId="0" builtinId="0"/>
    <cellStyle name="一般 2" xfId="1"/>
    <cellStyle name="一般 2 2" xfId="4"/>
    <cellStyle name="千分位" xfId="9" builtinId="3"/>
    <cellStyle name="千分位 2" xfId="2"/>
    <cellStyle name="千分位 2 2" xfId="5"/>
    <cellStyle name="千分位 24" xfId="10"/>
    <cellStyle name="千分位[0] 2" xfId="6"/>
    <cellStyle name="千分位[0] 23" xfId="7"/>
    <cellStyle name="千分位[0] 28" xfId="11"/>
    <cellStyle name="千分位[0] 32" xfId="12"/>
    <cellStyle name="千分位[0] 6" xfId="8"/>
    <cellStyle name="百分比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4"/>
  <sheetViews>
    <sheetView showGridLines="0" topLeftCell="A132" zoomScale="90" zoomScaleNormal="90" workbookViewId="0">
      <selection activeCell="A138" sqref="A138:XFD139"/>
    </sheetView>
  </sheetViews>
  <sheetFormatPr defaultRowHeight="20.100000000000001" customHeight="1"/>
  <cols>
    <col min="1" max="1" width="31.6640625" style="269" customWidth="1"/>
    <col min="2" max="2" width="6.5546875" style="269" customWidth="1"/>
    <col min="3" max="3" width="7.109375" style="269" customWidth="1"/>
    <col min="4" max="4" width="18.77734375" style="310" customWidth="1"/>
    <col min="5" max="5" width="18.77734375" style="269" customWidth="1"/>
    <col min="6" max="6" width="13.33203125" style="269" bestFit="1" customWidth="1"/>
    <col min="7" max="16384" width="8.88671875" style="269"/>
  </cols>
  <sheetData>
    <row r="1" spans="1:9" s="3" customFormat="1" ht="20.100000000000001" customHeight="1">
      <c r="A1" s="1" t="s">
        <v>108</v>
      </c>
      <c r="B1" s="66"/>
      <c r="C1" s="2"/>
      <c r="D1" s="2"/>
      <c r="E1" s="2"/>
      <c r="F1" s="2"/>
      <c r="G1" s="2"/>
      <c r="H1" s="2"/>
      <c r="I1" s="2"/>
    </row>
    <row r="2" spans="1:9" s="3" customFormat="1" ht="20.100000000000001" customHeight="1">
      <c r="A2" s="1" t="s">
        <v>109</v>
      </c>
      <c r="B2" s="66"/>
      <c r="C2" s="2"/>
      <c r="D2" s="2"/>
      <c r="E2" s="2"/>
      <c r="F2" s="2"/>
      <c r="G2" s="2"/>
      <c r="H2" s="2"/>
      <c r="I2" s="2"/>
    </row>
    <row r="3" spans="1:9" s="3" customFormat="1" ht="20.100000000000001" customHeight="1">
      <c r="A3" s="319" t="s">
        <v>223</v>
      </c>
      <c r="B3" s="319"/>
      <c r="C3" s="319"/>
      <c r="D3" s="319"/>
      <c r="E3" s="319"/>
      <c r="F3" s="2"/>
      <c r="G3" s="2"/>
      <c r="H3" s="2"/>
      <c r="I3" s="2"/>
    </row>
    <row r="4" spans="1:9" s="3" customFormat="1" ht="10.5" customHeight="1">
      <c r="A4" s="319"/>
      <c r="B4" s="319"/>
      <c r="C4" s="319"/>
      <c r="D4" s="319"/>
      <c r="E4" s="319"/>
      <c r="F4" s="2"/>
      <c r="G4" s="2"/>
      <c r="H4" s="2"/>
      <c r="I4" s="2"/>
    </row>
    <row r="5" spans="1:9" s="3" customFormat="1" ht="15.75" customHeight="1">
      <c r="A5" s="317" t="s">
        <v>226</v>
      </c>
      <c r="B5" s="317"/>
      <c r="C5" s="317"/>
      <c r="D5" s="317"/>
      <c r="E5" s="317"/>
      <c r="F5" s="2"/>
      <c r="G5" s="2"/>
      <c r="H5" s="2"/>
      <c r="I5" s="2"/>
    </row>
    <row r="6" spans="1:9" s="3" customFormat="1" ht="15.75" customHeight="1">
      <c r="A6" s="318" t="s">
        <v>110</v>
      </c>
      <c r="B6" s="318"/>
      <c r="C6" s="318"/>
      <c r="D6" s="318"/>
      <c r="E6" s="318"/>
      <c r="F6" s="2"/>
      <c r="G6" s="2"/>
      <c r="H6" s="2"/>
      <c r="I6" s="2"/>
    </row>
    <row r="7" spans="1:9" s="3" customFormat="1" ht="20.100000000000001" customHeight="1">
      <c r="A7" s="264"/>
      <c r="B7" s="66"/>
      <c r="D7" s="2"/>
      <c r="E7" s="4" t="s">
        <v>111</v>
      </c>
      <c r="F7" s="2"/>
      <c r="G7" s="2"/>
      <c r="H7" s="2"/>
      <c r="I7" s="2"/>
    </row>
    <row r="8" spans="1:9" s="265" customFormat="1" ht="20.100000000000001" customHeight="1">
      <c r="A8" s="320" t="s">
        <v>0</v>
      </c>
      <c r="B8" s="320" t="s">
        <v>113</v>
      </c>
      <c r="C8" s="320" t="s">
        <v>3</v>
      </c>
      <c r="D8" s="321" t="s">
        <v>112</v>
      </c>
      <c r="E8" s="320" t="s">
        <v>114</v>
      </c>
    </row>
    <row r="9" spans="1:9" s="266" customFormat="1" ht="20.100000000000001" customHeight="1">
      <c r="A9" s="320"/>
      <c r="B9" s="320"/>
      <c r="C9" s="320"/>
      <c r="D9" s="321"/>
      <c r="E9" s="320"/>
    </row>
    <row r="10" spans="1:9" ht="20.100000000000001" customHeight="1">
      <c r="A10" s="267">
        <v>1</v>
      </c>
      <c r="B10" s="267">
        <v>2</v>
      </c>
      <c r="C10" s="267">
        <v>3</v>
      </c>
      <c r="D10" s="268">
        <v>4</v>
      </c>
      <c r="E10" s="267">
        <v>5</v>
      </c>
    </row>
    <row r="11" spans="1:9" ht="20.100000000000001" customHeight="1">
      <c r="A11" s="270" t="s">
        <v>4</v>
      </c>
      <c r="B11" s="270">
        <v>100</v>
      </c>
      <c r="C11" s="271"/>
      <c r="D11" s="272">
        <f>D12+D16+D21+D31+D35</f>
        <v>714331375989</v>
      </c>
      <c r="E11" s="273">
        <f>E12+E16+E21+E31+E35</f>
        <v>611104550795</v>
      </c>
    </row>
    <row r="12" spans="1:9" ht="20.100000000000001" customHeight="1">
      <c r="A12" s="274" t="s">
        <v>5</v>
      </c>
      <c r="B12" s="222">
        <v>110</v>
      </c>
      <c r="C12" s="275"/>
      <c r="D12" s="276">
        <f>SUM(D13:D14)</f>
        <v>234551637935</v>
      </c>
      <c r="E12" s="277">
        <f>SUM(E13:E14)</f>
        <v>192842436613</v>
      </c>
    </row>
    <row r="13" spans="1:9" ht="20.100000000000001" customHeight="1">
      <c r="A13" s="278" t="s">
        <v>6</v>
      </c>
      <c r="B13" s="224">
        <v>111</v>
      </c>
      <c r="C13" s="267"/>
      <c r="D13" s="279">
        <f>717398200+48494239735</f>
        <v>49211637935</v>
      </c>
      <c r="E13" s="280">
        <v>26707436613</v>
      </c>
    </row>
    <row r="14" spans="1:9" ht="20.100000000000001" customHeight="1">
      <c r="A14" s="232" t="s">
        <v>7</v>
      </c>
      <c r="B14" s="224">
        <v>112</v>
      </c>
      <c r="C14" s="281"/>
      <c r="D14" s="233">
        <v>185340000000</v>
      </c>
      <c r="E14" s="234">
        <v>166135000000</v>
      </c>
    </row>
    <row r="15" spans="1:9" ht="19.5" customHeight="1">
      <c r="A15" s="232"/>
      <c r="B15" s="232"/>
      <c r="C15" s="281"/>
      <c r="D15" s="282"/>
      <c r="E15" s="281"/>
    </row>
    <row r="16" spans="1:9" ht="20.100000000000001" customHeight="1">
      <c r="A16" s="274" t="s">
        <v>8</v>
      </c>
      <c r="B16" s="222">
        <v>120</v>
      </c>
      <c r="C16" s="267"/>
      <c r="D16" s="268"/>
      <c r="E16" s="267"/>
    </row>
    <row r="17" spans="1:5" ht="20.100000000000001" customHeight="1">
      <c r="A17" s="278" t="s">
        <v>9</v>
      </c>
      <c r="B17" s="224">
        <v>121</v>
      </c>
      <c r="C17" s="267"/>
      <c r="D17" s="268"/>
      <c r="E17" s="267"/>
    </row>
    <row r="18" spans="1:5" ht="20.100000000000001" customHeight="1">
      <c r="A18" s="278" t="s">
        <v>10</v>
      </c>
      <c r="B18" s="224">
        <v>122</v>
      </c>
      <c r="C18" s="267"/>
      <c r="D18" s="268"/>
      <c r="E18" s="267"/>
    </row>
    <row r="19" spans="1:5" ht="20.100000000000001" customHeight="1">
      <c r="A19" s="232" t="s">
        <v>11</v>
      </c>
      <c r="B19" s="224">
        <v>123</v>
      </c>
      <c r="C19" s="281"/>
      <c r="D19" s="282"/>
      <c r="E19" s="281"/>
    </row>
    <row r="20" spans="1:5" ht="18.75" customHeight="1">
      <c r="A20" s="232"/>
      <c r="B20" s="232"/>
      <c r="C20" s="281"/>
      <c r="D20" s="282"/>
      <c r="E20" s="281"/>
    </row>
    <row r="21" spans="1:5" ht="20.100000000000001" customHeight="1">
      <c r="A21" s="274" t="s">
        <v>12</v>
      </c>
      <c r="B21" s="222">
        <v>130</v>
      </c>
      <c r="C21" s="275"/>
      <c r="D21" s="276">
        <f>SUM(D22:D28)</f>
        <v>260178029672</v>
      </c>
      <c r="E21" s="277">
        <f>SUM(E22:E28)</f>
        <v>217151700979</v>
      </c>
    </row>
    <row r="22" spans="1:5" ht="20.100000000000001" customHeight="1">
      <c r="A22" s="278" t="s">
        <v>13</v>
      </c>
      <c r="B22" s="224">
        <v>131</v>
      </c>
      <c r="C22" s="267"/>
      <c r="D22" s="279">
        <v>257692432979</v>
      </c>
      <c r="E22" s="280">
        <v>217213728083</v>
      </c>
    </row>
    <row r="23" spans="1:5" ht="20.100000000000001" customHeight="1">
      <c r="A23" s="278" t="s">
        <v>14</v>
      </c>
      <c r="B23" s="224">
        <v>132</v>
      </c>
      <c r="C23" s="267"/>
      <c r="D23" s="279">
        <v>3552578699</v>
      </c>
      <c r="E23" s="280">
        <v>965954900</v>
      </c>
    </row>
    <row r="24" spans="1:5" ht="20.100000000000001" customHeight="1">
      <c r="A24" s="278" t="s">
        <v>15</v>
      </c>
      <c r="B24" s="224">
        <v>133</v>
      </c>
      <c r="C24" s="267"/>
      <c r="D24" s="279"/>
      <c r="E24" s="280"/>
    </row>
    <row r="25" spans="1:5" ht="20.100000000000001" customHeight="1">
      <c r="A25" s="278" t="s">
        <v>115</v>
      </c>
      <c r="B25" s="224">
        <v>134</v>
      </c>
      <c r="C25" s="267"/>
      <c r="D25" s="279"/>
      <c r="E25" s="280"/>
    </row>
    <row r="26" spans="1:5" ht="20.100000000000001" customHeight="1">
      <c r="A26" s="278" t="s">
        <v>16</v>
      </c>
      <c r="B26" s="224">
        <v>135</v>
      </c>
      <c r="C26" s="267"/>
      <c r="D26" s="279"/>
      <c r="E26" s="280"/>
    </row>
    <row r="27" spans="1:5" ht="20.100000000000001" customHeight="1">
      <c r="A27" s="278" t="s">
        <v>17</v>
      </c>
      <c r="B27" s="224">
        <v>136</v>
      </c>
      <c r="C27" s="267"/>
      <c r="D27" s="279">
        <v>648222223</v>
      </c>
      <c r="E27" s="280">
        <v>687222225</v>
      </c>
    </row>
    <row r="28" spans="1:5" ht="20.100000000000001" customHeight="1">
      <c r="A28" s="278" t="s">
        <v>18</v>
      </c>
      <c r="B28" s="224">
        <v>137</v>
      </c>
      <c r="C28" s="267"/>
      <c r="D28" s="231">
        <v>-1715204229</v>
      </c>
      <c r="E28" s="235">
        <v>-1715204229</v>
      </c>
    </row>
    <row r="29" spans="1:5" ht="20.100000000000001" customHeight="1">
      <c r="A29" s="232" t="s">
        <v>19</v>
      </c>
      <c r="B29" s="224">
        <v>139</v>
      </c>
      <c r="C29" s="281"/>
      <c r="D29" s="233"/>
      <c r="E29" s="234"/>
    </row>
    <row r="30" spans="1:5" ht="19.5" customHeight="1">
      <c r="A30" s="232"/>
      <c r="B30" s="232"/>
      <c r="C30" s="281"/>
      <c r="D30" s="282"/>
      <c r="E30" s="281"/>
    </row>
    <row r="31" spans="1:5" ht="20.100000000000001" customHeight="1">
      <c r="A31" s="274" t="s">
        <v>20</v>
      </c>
      <c r="B31" s="222">
        <v>140</v>
      </c>
      <c r="C31" s="267"/>
      <c r="D31" s="283">
        <f>SUM(D32:D33)</f>
        <v>199974688896</v>
      </c>
      <c r="E31" s="284">
        <f>SUM(E32:E33)</f>
        <v>178167978923</v>
      </c>
    </row>
    <row r="32" spans="1:5" ht="20.100000000000001" customHeight="1">
      <c r="A32" s="278" t="s">
        <v>21</v>
      </c>
      <c r="B32" s="224">
        <v>141</v>
      </c>
      <c r="C32" s="267"/>
      <c r="D32" s="279">
        <f>56649766135+37132436228+3192207305+103901065033+39892150</f>
        <v>200915366851</v>
      </c>
      <c r="E32" s="280">
        <v>178784689494</v>
      </c>
    </row>
    <row r="33" spans="1:5" ht="20.100000000000001" customHeight="1">
      <c r="A33" s="278" t="s">
        <v>22</v>
      </c>
      <c r="B33" s="224">
        <v>149</v>
      </c>
      <c r="C33" s="267"/>
      <c r="D33" s="231">
        <v>-940677955</v>
      </c>
      <c r="E33" s="235">
        <v>-616710571</v>
      </c>
    </row>
    <row r="34" spans="1:5" ht="15.75" customHeight="1">
      <c r="A34" s="274"/>
      <c r="B34" s="222"/>
      <c r="C34" s="275"/>
      <c r="D34" s="268"/>
      <c r="E34" s="267"/>
    </row>
    <row r="35" spans="1:5" ht="20.100000000000001" customHeight="1">
      <c r="A35" s="274" t="s">
        <v>23</v>
      </c>
      <c r="B35" s="222">
        <v>150</v>
      </c>
      <c r="C35" s="275"/>
      <c r="D35" s="276">
        <f>SUM(D36:D40)</f>
        <v>19627019486</v>
      </c>
      <c r="E35" s="277">
        <f>SUM(E36:E40)</f>
        <v>22942434280</v>
      </c>
    </row>
    <row r="36" spans="1:5" ht="20.100000000000001" customHeight="1">
      <c r="A36" s="278" t="s">
        <v>24</v>
      </c>
      <c r="B36" s="224">
        <v>151</v>
      </c>
      <c r="C36" s="267"/>
      <c r="D36" s="279">
        <v>1666589283</v>
      </c>
      <c r="E36" s="280">
        <v>1105107564</v>
      </c>
    </row>
    <row r="37" spans="1:5" ht="20.100000000000001" customHeight="1">
      <c r="A37" s="278" t="s">
        <v>25</v>
      </c>
      <c r="B37" s="224">
        <v>152</v>
      </c>
      <c r="C37" s="267"/>
      <c r="D37" s="279">
        <v>17738647799</v>
      </c>
      <c r="E37" s="280">
        <v>21595389716</v>
      </c>
    </row>
    <row r="38" spans="1:5" ht="20.100000000000001" customHeight="1">
      <c r="A38" s="278" t="s">
        <v>204</v>
      </c>
      <c r="B38" s="224">
        <v>153</v>
      </c>
      <c r="C38" s="267"/>
      <c r="D38" s="279"/>
      <c r="E38" s="280"/>
    </row>
    <row r="39" spans="1:5" ht="20.100000000000001" customHeight="1">
      <c r="A39" s="278" t="s">
        <v>205</v>
      </c>
      <c r="B39" s="224">
        <v>154</v>
      </c>
      <c r="C39" s="275"/>
      <c r="D39" s="276"/>
      <c r="E39" s="277"/>
    </row>
    <row r="40" spans="1:5" ht="20.100000000000001" customHeight="1">
      <c r="A40" s="278" t="s">
        <v>26</v>
      </c>
      <c r="B40" s="224">
        <v>155</v>
      </c>
      <c r="C40" s="267"/>
      <c r="D40" s="279">
        <f>52972404+168810000</f>
        <v>221782404</v>
      </c>
      <c r="E40" s="280">
        <v>241937000</v>
      </c>
    </row>
    <row r="41" spans="1:5" ht="17.25" customHeight="1">
      <c r="A41" s="285" t="s">
        <v>27</v>
      </c>
      <c r="B41" s="286">
        <v>200</v>
      </c>
      <c r="C41" s="287"/>
      <c r="D41" s="288">
        <f>D42+D51+D61+D65+D69+D75</f>
        <v>108338343373</v>
      </c>
      <c r="E41" s="289">
        <f>E42+E51+E61+E65+E69+E75</f>
        <v>116429065521</v>
      </c>
    </row>
    <row r="42" spans="1:5" ht="20.100000000000001" customHeight="1">
      <c r="A42" s="274" t="s">
        <v>28</v>
      </c>
      <c r="B42" s="222">
        <v>210</v>
      </c>
      <c r="C42" s="275"/>
      <c r="D42" s="276">
        <f>SUM(D43:D49)</f>
        <v>0</v>
      </c>
      <c r="E42" s="277">
        <f>SUM(E43:E49)</f>
        <v>0</v>
      </c>
    </row>
    <row r="43" spans="1:5" ht="20.100000000000001" customHeight="1">
      <c r="A43" s="278" t="s">
        <v>29</v>
      </c>
      <c r="B43" s="224">
        <v>211</v>
      </c>
      <c r="C43" s="267"/>
      <c r="D43" s="279"/>
      <c r="E43" s="280"/>
    </row>
    <row r="44" spans="1:5" ht="20.100000000000001" customHeight="1">
      <c r="A44" s="278" t="s">
        <v>30</v>
      </c>
      <c r="B44" s="224">
        <v>212</v>
      </c>
      <c r="C44" s="267"/>
      <c r="D44" s="279"/>
      <c r="E44" s="280"/>
    </row>
    <row r="45" spans="1:5" ht="20.100000000000001" customHeight="1">
      <c r="A45" s="278" t="s">
        <v>31</v>
      </c>
      <c r="B45" s="224">
        <v>213</v>
      </c>
      <c r="C45" s="267"/>
      <c r="D45" s="279">
        <v>0</v>
      </c>
      <c r="E45" s="280">
        <v>0</v>
      </c>
    </row>
    <row r="46" spans="1:5" ht="20.100000000000001" customHeight="1">
      <c r="A46" s="278" t="s">
        <v>32</v>
      </c>
      <c r="B46" s="224">
        <v>214</v>
      </c>
      <c r="C46" s="267"/>
      <c r="D46" s="279"/>
      <c r="E46" s="280"/>
    </row>
    <row r="47" spans="1:5" ht="20.100000000000001" customHeight="1">
      <c r="A47" s="278" t="s">
        <v>33</v>
      </c>
      <c r="B47" s="224">
        <v>215</v>
      </c>
      <c r="C47" s="267"/>
      <c r="D47" s="279"/>
      <c r="E47" s="280"/>
    </row>
    <row r="48" spans="1:5" ht="20.100000000000001" customHeight="1">
      <c r="A48" s="278" t="s">
        <v>34</v>
      </c>
      <c r="B48" s="224">
        <v>216</v>
      </c>
      <c r="C48" s="267"/>
      <c r="D48" s="279"/>
      <c r="E48" s="280"/>
    </row>
    <row r="49" spans="1:5" s="266" customFormat="1" ht="20.100000000000001" customHeight="1">
      <c r="A49" s="290" t="s">
        <v>35</v>
      </c>
      <c r="B49" s="224">
        <v>219</v>
      </c>
      <c r="C49" s="267"/>
      <c r="D49" s="268"/>
      <c r="E49" s="267"/>
    </row>
    <row r="50" spans="1:5" ht="18" customHeight="1">
      <c r="A50" s="232"/>
      <c r="B50" s="232"/>
      <c r="C50" s="281"/>
      <c r="D50" s="282"/>
      <c r="E50" s="281"/>
    </row>
    <row r="51" spans="1:5" ht="20.100000000000001" customHeight="1">
      <c r="A51" s="274" t="s">
        <v>36</v>
      </c>
      <c r="B51" s="222">
        <v>220</v>
      </c>
      <c r="C51" s="275"/>
      <c r="D51" s="276">
        <f>D52+D58</f>
        <v>97516240749</v>
      </c>
      <c r="E51" s="277">
        <f>E52+E58</f>
        <v>112537540780</v>
      </c>
    </row>
    <row r="52" spans="1:5" ht="20.100000000000001" customHeight="1">
      <c r="A52" s="278" t="s">
        <v>37</v>
      </c>
      <c r="B52" s="224">
        <v>221</v>
      </c>
      <c r="C52" s="267"/>
      <c r="D52" s="276">
        <f>SUM(D53:D54)</f>
        <v>97327240749</v>
      </c>
      <c r="E52" s="277">
        <f>SUM(E53:E54)</f>
        <v>112235140780</v>
      </c>
    </row>
    <row r="53" spans="1:5" ht="20.100000000000001" customHeight="1">
      <c r="A53" s="278" t="s">
        <v>38</v>
      </c>
      <c r="B53" s="224">
        <v>222</v>
      </c>
      <c r="C53" s="267"/>
      <c r="D53" s="279">
        <v>442618893782</v>
      </c>
      <c r="E53" s="280">
        <v>439938213973</v>
      </c>
    </row>
    <row r="54" spans="1:5" ht="20.100000000000001" customHeight="1">
      <c r="A54" s="278" t="s">
        <v>39</v>
      </c>
      <c r="B54" s="224">
        <v>223</v>
      </c>
      <c r="C54" s="267"/>
      <c r="D54" s="231">
        <v>-345291653033</v>
      </c>
      <c r="E54" s="235">
        <v>-327703073193</v>
      </c>
    </row>
    <row r="55" spans="1:5" ht="20.100000000000001" customHeight="1">
      <c r="A55" s="278" t="s">
        <v>40</v>
      </c>
      <c r="B55" s="224">
        <v>224</v>
      </c>
      <c r="C55" s="267"/>
      <c r="D55" s="276"/>
      <c r="E55" s="277"/>
    </row>
    <row r="56" spans="1:5" ht="20.100000000000001" customHeight="1">
      <c r="A56" s="278" t="s">
        <v>38</v>
      </c>
      <c r="B56" s="224">
        <v>225</v>
      </c>
      <c r="C56" s="267"/>
      <c r="D56" s="279"/>
      <c r="E56" s="280"/>
    </row>
    <row r="57" spans="1:5" ht="20.100000000000001" customHeight="1">
      <c r="A57" s="278" t="s">
        <v>39</v>
      </c>
      <c r="B57" s="224">
        <v>226</v>
      </c>
      <c r="C57" s="267"/>
      <c r="D57" s="279"/>
      <c r="E57" s="280"/>
    </row>
    <row r="58" spans="1:5" ht="20.100000000000001" customHeight="1">
      <c r="A58" s="278" t="s">
        <v>41</v>
      </c>
      <c r="B58" s="224">
        <v>227</v>
      </c>
      <c r="C58" s="267"/>
      <c r="D58" s="276">
        <f>SUM(D59:D60)</f>
        <v>189000000</v>
      </c>
      <c r="E58" s="277">
        <f>SUM(E59:E60)</f>
        <v>302400000</v>
      </c>
    </row>
    <row r="59" spans="1:5" ht="20.100000000000001" customHeight="1">
      <c r="A59" s="278" t="s">
        <v>38</v>
      </c>
      <c r="B59" s="224">
        <v>228</v>
      </c>
      <c r="C59" s="267"/>
      <c r="D59" s="279">
        <v>567000000</v>
      </c>
      <c r="E59" s="280">
        <v>567000000</v>
      </c>
    </row>
    <row r="60" spans="1:5" ht="20.100000000000001" customHeight="1">
      <c r="A60" s="278" t="s">
        <v>39</v>
      </c>
      <c r="B60" s="224">
        <v>229</v>
      </c>
      <c r="C60" s="267"/>
      <c r="D60" s="231">
        <v>-378000000</v>
      </c>
      <c r="E60" s="235">
        <v>-264600000</v>
      </c>
    </row>
    <row r="61" spans="1:5" ht="20.100000000000001" customHeight="1">
      <c r="A61" s="274" t="s">
        <v>42</v>
      </c>
      <c r="B61" s="222">
        <v>230</v>
      </c>
      <c r="C61" s="267"/>
      <c r="D61" s="279"/>
      <c r="E61" s="280"/>
    </row>
    <row r="62" spans="1:5" ht="20.100000000000001" customHeight="1">
      <c r="A62" s="278" t="s">
        <v>38</v>
      </c>
      <c r="B62" s="224">
        <v>231</v>
      </c>
      <c r="C62" s="275"/>
      <c r="D62" s="276"/>
      <c r="E62" s="277"/>
    </row>
    <row r="63" spans="1:5" ht="20.100000000000001" customHeight="1">
      <c r="A63" s="278" t="s">
        <v>39</v>
      </c>
      <c r="B63" s="224">
        <v>232</v>
      </c>
      <c r="C63" s="275"/>
      <c r="D63" s="276"/>
      <c r="E63" s="277"/>
    </row>
    <row r="64" spans="1:5" ht="19.5" customHeight="1">
      <c r="A64" s="278"/>
      <c r="B64" s="224"/>
      <c r="C64" s="267"/>
      <c r="D64" s="279"/>
      <c r="E64" s="280"/>
    </row>
    <row r="65" spans="1:6" ht="20.100000000000001" customHeight="1">
      <c r="A65" s="274" t="s">
        <v>43</v>
      </c>
      <c r="B65" s="222">
        <v>240</v>
      </c>
      <c r="C65" s="281"/>
      <c r="D65" s="255">
        <f>SUM(D66:D67)</f>
        <v>7467834491</v>
      </c>
      <c r="E65" s="256">
        <f>SUM(E66:E67)</f>
        <v>346952775</v>
      </c>
    </row>
    <row r="66" spans="1:6" ht="20.100000000000001" customHeight="1">
      <c r="A66" s="278" t="s">
        <v>206</v>
      </c>
      <c r="B66" s="224">
        <v>241</v>
      </c>
      <c r="C66" s="281"/>
      <c r="D66" s="233"/>
      <c r="E66" s="234"/>
    </row>
    <row r="67" spans="1:6" ht="20.100000000000001" customHeight="1">
      <c r="A67" s="278" t="s">
        <v>44</v>
      </c>
      <c r="B67" s="224">
        <v>242</v>
      </c>
      <c r="C67" s="281"/>
      <c r="D67" s="233">
        <v>7467834491</v>
      </c>
      <c r="E67" s="234">
        <v>346952775</v>
      </c>
    </row>
    <row r="68" spans="1:6" ht="15.75" customHeight="1">
      <c r="A68" s="274"/>
      <c r="B68" s="222"/>
      <c r="C68" s="267"/>
      <c r="D68" s="279"/>
      <c r="E68" s="280"/>
    </row>
    <row r="69" spans="1:6" ht="20.100000000000001" customHeight="1">
      <c r="A69" s="274" t="s">
        <v>45</v>
      </c>
      <c r="B69" s="222">
        <v>250</v>
      </c>
      <c r="C69" s="267"/>
      <c r="D69" s="279"/>
      <c r="E69" s="280"/>
    </row>
    <row r="70" spans="1:6" ht="20.100000000000001" customHeight="1">
      <c r="A70" s="278" t="s">
        <v>46</v>
      </c>
      <c r="B70" s="224">
        <v>251</v>
      </c>
      <c r="C70" s="275"/>
      <c r="D70" s="276"/>
      <c r="E70" s="277"/>
    </row>
    <row r="71" spans="1:6" ht="20.100000000000001" customHeight="1">
      <c r="A71" s="278" t="s">
        <v>47</v>
      </c>
      <c r="B71" s="224">
        <v>252</v>
      </c>
      <c r="C71" s="267"/>
      <c r="D71" s="279"/>
      <c r="E71" s="280"/>
    </row>
    <row r="72" spans="1:6" ht="20.100000000000001" customHeight="1">
      <c r="A72" s="278" t="s">
        <v>48</v>
      </c>
      <c r="B72" s="224">
        <v>253</v>
      </c>
      <c r="C72" s="281"/>
      <c r="D72" s="233"/>
      <c r="E72" s="234"/>
    </row>
    <row r="73" spans="1:6" ht="20.100000000000001" customHeight="1">
      <c r="A73" s="278" t="s">
        <v>49</v>
      </c>
      <c r="B73" s="224">
        <v>254</v>
      </c>
      <c r="C73" s="281"/>
      <c r="D73" s="233"/>
      <c r="E73" s="234"/>
    </row>
    <row r="74" spans="1:6" ht="20.100000000000001" customHeight="1">
      <c r="A74" s="278" t="s">
        <v>50</v>
      </c>
      <c r="B74" s="224">
        <v>255</v>
      </c>
      <c r="C74" s="267"/>
      <c r="D74" s="279"/>
      <c r="E74" s="280"/>
    </row>
    <row r="75" spans="1:6" ht="20.100000000000001" customHeight="1">
      <c r="A75" s="274" t="s">
        <v>51</v>
      </c>
      <c r="B75" s="222">
        <v>260</v>
      </c>
      <c r="C75" s="267"/>
      <c r="D75" s="276">
        <f>SUM(D76:D79)</f>
        <v>3354268133</v>
      </c>
      <c r="E75" s="277">
        <f>SUM(E76:E79)</f>
        <v>3544571966</v>
      </c>
    </row>
    <row r="76" spans="1:6" ht="20.100000000000001" customHeight="1">
      <c r="A76" s="278" t="s">
        <v>52</v>
      </c>
      <c r="B76" s="224">
        <v>261</v>
      </c>
      <c r="C76" s="267"/>
      <c r="D76" s="279">
        <v>2601599141</v>
      </c>
      <c r="E76" s="280">
        <v>2360550384</v>
      </c>
    </row>
    <row r="77" spans="1:6" ht="20.100000000000001" customHeight="1">
      <c r="A77" s="232" t="s">
        <v>53</v>
      </c>
      <c r="B77" s="224">
        <v>262</v>
      </c>
      <c r="C77" s="267"/>
      <c r="D77" s="279">
        <v>752668992</v>
      </c>
      <c r="E77" s="280">
        <v>1184021582</v>
      </c>
    </row>
    <row r="78" spans="1:6" ht="20.100000000000001" customHeight="1">
      <c r="A78" s="232" t="s">
        <v>207</v>
      </c>
      <c r="B78" s="224">
        <v>263</v>
      </c>
      <c r="C78" s="267"/>
      <c r="D78" s="279"/>
      <c r="E78" s="280"/>
    </row>
    <row r="79" spans="1:6" ht="20.100000000000001" customHeight="1" thickBot="1">
      <c r="A79" s="291" t="s">
        <v>54</v>
      </c>
      <c r="B79" s="292">
        <v>268</v>
      </c>
      <c r="C79" s="293"/>
      <c r="D79" s="294"/>
      <c r="E79" s="295"/>
    </row>
    <row r="80" spans="1:6" ht="42" customHeight="1" thickBot="1">
      <c r="A80" s="296" t="s">
        <v>55</v>
      </c>
      <c r="B80" s="297">
        <v>270</v>
      </c>
      <c r="C80" s="298"/>
      <c r="D80" s="299">
        <f>D11+D41</f>
        <v>822669719362</v>
      </c>
      <c r="E80" s="300">
        <f>E11+E41</f>
        <v>727533616316</v>
      </c>
      <c r="F80" s="301"/>
    </row>
    <row r="81" spans="1:6" ht="20.100000000000001" customHeight="1">
      <c r="A81" s="302" t="s">
        <v>56</v>
      </c>
      <c r="B81" s="302">
        <v>300</v>
      </c>
      <c r="C81" s="303"/>
      <c r="D81" s="304">
        <f>D82+D98</f>
        <v>436409015720</v>
      </c>
      <c r="E81" s="305">
        <f>E82+E98</f>
        <v>374034728378</v>
      </c>
      <c r="F81" s="306"/>
    </row>
    <row r="82" spans="1:6" ht="20.100000000000001" customHeight="1">
      <c r="A82" s="274" t="s">
        <v>57</v>
      </c>
      <c r="B82" s="222">
        <v>310</v>
      </c>
      <c r="C82" s="275"/>
      <c r="D82" s="276">
        <f>SUM(D83:D96)</f>
        <v>436409015720</v>
      </c>
      <c r="E82" s="277">
        <f>SUM(E83:E96)</f>
        <v>374034728378</v>
      </c>
    </row>
    <row r="83" spans="1:6" ht="20.100000000000001" customHeight="1">
      <c r="A83" s="278" t="s">
        <v>58</v>
      </c>
      <c r="B83" s="224">
        <v>311</v>
      </c>
      <c r="C83" s="267"/>
      <c r="D83" s="279">
        <f>17371695075+163348803761</f>
        <v>180720498836</v>
      </c>
      <c r="E83" s="280">
        <v>171909887196</v>
      </c>
      <c r="F83" s="301"/>
    </row>
    <row r="84" spans="1:6" ht="20.100000000000001" customHeight="1">
      <c r="A84" s="278" t="s">
        <v>59</v>
      </c>
      <c r="B84" s="224">
        <v>312</v>
      </c>
      <c r="C84" s="267"/>
      <c r="D84" s="279">
        <v>53193387858</v>
      </c>
      <c r="E84" s="280">
        <v>21465541837</v>
      </c>
    </row>
    <row r="85" spans="1:6" ht="20.100000000000001" customHeight="1">
      <c r="A85" s="278" t="s">
        <v>60</v>
      </c>
      <c r="B85" s="224">
        <v>313</v>
      </c>
      <c r="C85" s="267"/>
      <c r="D85" s="279">
        <v>6442210656</v>
      </c>
      <c r="E85" s="280">
        <v>3886438006</v>
      </c>
      <c r="F85" s="301"/>
    </row>
    <row r="86" spans="1:6" ht="20.100000000000001" customHeight="1">
      <c r="A86" s="278" t="s">
        <v>61</v>
      </c>
      <c r="B86" s="224">
        <v>314</v>
      </c>
      <c r="C86" s="267"/>
      <c r="D86" s="279">
        <v>7189475213</v>
      </c>
      <c r="E86" s="280">
        <v>6877682876</v>
      </c>
    </row>
    <row r="87" spans="1:6" ht="20.100000000000001" customHeight="1">
      <c r="A87" s="278" t="s">
        <v>62</v>
      </c>
      <c r="B87" s="224">
        <v>315</v>
      </c>
      <c r="C87" s="267"/>
      <c r="D87" s="279">
        <v>1210050512</v>
      </c>
      <c r="E87" s="280">
        <v>1437266367</v>
      </c>
    </row>
    <row r="88" spans="1:6" ht="20.100000000000001" customHeight="1">
      <c r="A88" s="278" t="s">
        <v>63</v>
      </c>
      <c r="B88" s="224">
        <v>316</v>
      </c>
      <c r="C88" s="267"/>
      <c r="D88" s="279"/>
      <c r="E88" s="280"/>
    </row>
    <row r="89" spans="1:6" ht="20.100000000000001" customHeight="1">
      <c r="A89" s="278" t="s">
        <v>208</v>
      </c>
      <c r="B89" s="224">
        <v>317</v>
      </c>
      <c r="C89" s="267"/>
      <c r="D89" s="279"/>
      <c r="E89" s="280"/>
    </row>
    <row r="90" spans="1:6" ht="20.100000000000001" customHeight="1">
      <c r="A90" s="278" t="s">
        <v>64</v>
      </c>
      <c r="B90" s="224">
        <v>318</v>
      </c>
      <c r="C90" s="267"/>
      <c r="D90" s="279"/>
      <c r="E90" s="280"/>
    </row>
    <row r="91" spans="1:6" ht="20.100000000000001" customHeight="1">
      <c r="A91" s="278" t="s">
        <v>65</v>
      </c>
      <c r="B91" s="224">
        <v>319</v>
      </c>
      <c r="C91" s="275"/>
      <c r="D91" s="279">
        <v>170392645</v>
      </c>
      <c r="E91" s="280">
        <v>250712096</v>
      </c>
      <c r="F91" s="301"/>
    </row>
    <row r="92" spans="1:6" ht="20.100000000000001" customHeight="1">
      <c r="A92" s="278" t="s">
        <v>66</v>
      </c>
      <c r="B92" s="224">
        <v>320</v>
      </c>
      <c r="C92" s="275"/>
      <c r="D92" s="279">
        <v>187483000000</v>
      </c>
      <c r="E92" s="280">
        <v>168207200000</v>
      </c>
    </row>
    <row r="93" spans="1:6" ht="20.100000000000001" customHeight="1">
      <c r="A93" s="278" t="s">
        <v>67</v>
      </c>
      <c r="B93" s="224">
        <v>321</v>
      </c>
      <c r="C93" s="275"/>
      <c r="D93" s="279"/>
      <c r="E93" s="280"/>
    </row>
    <row r="94" spans="1:6" ht="20.100000000000001" customHeight="1">
      <c r="A94" s="278" t="s">
        <v>68</v>
      </c>
      <c r="B94" s="224">
        <v>322</v>
      </c>
      <c r="C94" s="275"/>
      <c r="D94" s="279"/>
      <c r="E94" s="280"/>
    </row>
    <row r="95" spans="1:6" ht="20.100000000000001" customHeight="1">
      <c r="A95" s="278" t="s">
        <v>69</v>
      </c>
      <c r="B95" s="224">
        <v>323</v>
      </c>
      <c r="C95" s="275"/>
      <c r="D95" s="279"/>
      <c r="E95" s="280"/>
    </row>
    <row r="96" spans="1:6" ht="20.100000000000001" customHeight="1">
      <c r="A96" s="232" t="s">
        <v>209</v>
      </c>
      <c r="B96" s="224">
        <v>324</v>
      </c>
      <c r="C96" s="307"/>
      <c r="D96" s="233"/>
      <c r="E96" s="234"/>
    </row>
    <row r="97" spans="1:5" ht="20.100000000000001" customHeight="1">
      <c r="A97" s="232"/>
      <c r="B97" s="224"/>
      <c r="C97" s="307"/>
      <c r="D97" s="233"/>
      <c r="E97" s="234"/>
    </row>
    <row r="98" spans="1:5" ht="20.100000000000001" customHeight="1">
      <c r="A98" s="274" t="s">
        <v>70</v>
      </c>
      <c r="B98" s="222">
        <v>330</v>
      </c>
      <c r="C98" s="275"/>
      <c r="D98" s="276">
        <f>SUM(D99:D111)</f>
        <v>0</v>
      </c>
      <c r="E98" s="277">
        <f>SUM(E99:E111)</f>
        <v>0</v>
      </c>
    </row>
    <row r="99" spans="1:5" ht="20.100000000000001" customHeight="1">
      <c r="A99" s="278" t="s">
        <v>71</v>
      </c>
      <c r="B99" s="224">
        <v>331</v>
      </c>
      <c r="C99" s="267"/>
      <c r="D99" s="279"/>
      <c r="E99" s="280"/>
    </row>
    <row r="100" spans="1:5" ht="20.100000000000001" customHeight="1">
      <c r="A100" s="278" t="s">
        <v>72</v>
      </c>
      <c r="B100" s="224">
        <v>332</v>
      </c>
      <c r="C100" s="267"/>
      <c r="D100" s="279"/>
      <c r="E100" s="280"/>
    </row>
    <row r="101" spans="1:5" ht="20.100000000000001" customHeight="1">
      <c r="A101" s="278" t="s">
        <v>73</v>
      </c>
      <c r="B101" s="224">
        <v>333</v>
      </c>
      <c r="C101" s="267"/>
      <c r="D101" s="279"/>
      <c r="E101" s="280"/>
    </row>
    <row r="102" spans="1:5" ht="20.100000000000001" customHeight="1">
      <c r="A102" s="278" t="s">
        <v>74</v>
      </c>
      <c r="B102" s="224">
        <v>334</v>
      </c>
      <c r="C102" s="267"/>
      <c r="D102" s="279"/>
      <c r="E102" s="280"/>
    </row>
    <row r="103" spans="1:5" ht="20.100000000000001" customHeight="1">
      <c r="A103" s="278" t="s">
        <v>75</v>
      </c>
      <c r="B103" s="224">
        <v>335</v>
      </c>
      <c r="C103" s="267"/>
      <c r="D103" s="279"/>
      <c r="E103" s="280"/>
    </row>
    <row r="104" spans="1:5" ht="20.100000000000001" customHeight="1">
      <c r="A104" s="278" t="s">
        <v>76</v>
      </c>
      <c r="B104" s="224">
        <v>336</v>
      </c>
      <c r="C104" s="267"/>
      <c r="D104" s="279"/>
      <c r="E104" s="280"/>
    </row>
    <row r="105" spans="1:5" ht="20.100000000000001" customHeight="1">
      <c r="A105" s="278" t="s">
        <v>77</v>
      </c>
      <c r="B105" s="224">
        <v>337</v>
      </c>
      <c r="C105" s="267"/>
      <c r="D105" s="279"/>
      <c r="E105" s="280"/>
    </row>
    <row r="106" spans="1:5" ht="20.100000000000001" customHeight="1">
      <c r="A106" s="278" t="s">
        <v>78</v>
      </c>
      <c r="B106" s="224">
        <v>338</v>
      </c>
      <c r="C106" s="267"/>
      <c r="D106" s="279"/>
      <c r="E106" s="280"/>
    </row>
    <row r="107" spans="1:5" ht="20.100000000000001" customHeight="1">
      <c r="A107" s="278" t="s">
        <v>79</v>
      </c>
      <c r="B107" s="224">
        <v>339</v>
      </c>
      <c r="C107" s="267"/>
      <c r="D107" s="279"/>
      <c r="E107" s="280"/>
    </row>
    <row r="108" spans="1:5" ht="20.100000000000001" customHeight="1">
      <c r="A108" s="278" t="s">
        <v>80</v>
      </c>
      <c r="B108" s="224">
        <v>340</v>
      </c>
      <c r="C108" s="267"/>
      <c r="D108" s="279"/>
      <c r="E108" s="280"/>
    </row>
    <row r="109" spans="1:5" ht="20.100000000000001" customHeight="1">
      <c r="A109" s="278" t="s">
        <v>81</v>
      </c>
      <c r="B109" s="224">
        <v>341</v>
      </c>
      <c r="C109" s="267"/>
      <c r="D109" s="279"/>
      <c r="E109" s="280"/>
    </row>
    <row r="110" spans="1:5" ht="20.100000000000001" customHeight="1">
      <c r="A110" s="278" t="s">
        <v>82</v>
      </c>
      <c r="B110" s="224">
        <v>342</v>
      </c>
      <c r="C110" s="267"/>
      <c r="D110" s="279"/>
      <c r="E110" s="280"/>
    </row>
    <row r="111" spans="1:5" ht="20.100000000000001" customHeight="1">
      <c r="A111" s="232" t="s">
        <v>83</v>
      </c>
      <c r="B111" s="224">
        <v>343</v>
      </c>
      <c r="C111" s="281"/>
      <c r="D111" s="233"/>
      <c r="E111" s="234"/>
    </row>
    <row r="112" spans="1:5" ht="20.100000000000001" customHeight="1">
      <c r="A112" s="222" t="s">
        <v>84</v>
      </c>
      <c r="B112" s="222">
        <v>400</v>
      </c>
      <c r="C112" s="275"/>
      <c r="D112" s="276">
        <f>D113+D131</f>
        <v>386260703642</v>
      </c>
      <c r="E112" s="277">
        <f>E113+E131</f>
        <v>353498887938</v>
      </c>
    </row>
    <row r="113" spans="1:6" ht="20.100000000000001" customHeight="1">
      <c r="A113" s="274" t="s">
        <v>85</v>
      </c>
      <c r="B113" s="222">
        <v>410</v>
      </c>
      <c r="C113" s="267"/>
      <c r="D113" s="276">
        <f>D114+D117+D118+D119+D120+D121+D122+D123+D124+D125+D126+D129</f>
        <v>386260703642</v>
      </c>
      <c r="E113" s="277">
        <f>E114+E117+E118+E119+E120+E121+E122+E123+E124+E125+E126+E129</f>
        <v>353498887938</v>
      </c>
    </row>
    <row r="114" spans="1:6" ht="20.100000000000001" customHeight="1">
      <c r="A114" s="278" t="s">
        <v>86</v>
      </c>
      <c r="B114" s="224">
        <v>411</v>
      </c>
      <c r="C114" s="281"/>
      <c r="D114" s="233">
        <f>D115</f>
        <v>279013770637</v>
      </c>
      <c r="E114" s="234">
        <f>E115</f>
        <v>279013770637</v>
      </c>
    </row>
    <row r="115" spans="1:6" ht="20.100000000000001" customHeight="1">
      <c r="A115" s="278" t="s">
        <v>210</v>
      </c>
      <c r="B115" s="224" t="s">
        <v>88</v>
      </c>
      <c r="C115" s="281"/>
      <c r="D115" s="233">
        <v>279013770637</v>
      </c>
      <c r="E115" s="234">
        <v>279013770637</v>
      </c>
    </row>
    <row r="116" spans="1:6" ht="20.100000000000001" customHeight="1">
      <c r="A116" s="278" t="s">
        <v>87</v>
      </c>
      <c r="B116" s="224" t="s">
        <v>89</v>
      </c>
      <c r="C116" s="281"/>
      <c r="D116" s="233"/>
      <c r="E116" s="234"/>
    </row>
    <row r="117" spans="1:6" ht="20.100000000000001" customHeight="1">
      <c r="A117" s="278" t="s">
        <v>90</v>
      </c>
      <c r="B117" s="224">
        <v>412</v>
      </c>
      <c r="C117" s="267"/>
      <c r="D117" s="279"/>
      <c r="E117" s="280"/>
    </row>
    <row r="118" spans="1:6" ht="20.100000000000001" customHeight="1">
      <c r="A118" s="232" t="s">
        <v>91</v>
      </c>
      <c r="B118" s="224">
        <v>413</v>
      </c>
      <c r="C118" s="267"/>
      <c r="D118" s="279"/>
      <c r="E118" s="280"/>
    </row>
    <row r="119" spans="1:6" ht="20.100000000000001" customHeight="1">
      <c r="A119" s="232" t="s">
        <v>92</v>
      </c>
      <c r="B119" s="224">
        <v>414</v>
      </c>
      <c r="C119" s="267"/>
      <c r="D119" s="279"/>
      <c r="E119" s="280"/>
    </row>
    <row r="120" spans="1:6" ht="20.100000000000001" customHeight="1">
      <c r="A120" s="278" t="s">
        <v>93</v>
      </c>
      <c r="B120" s="224">
        <v>415</v>
      </c>
      <c r="C120" s="267"/>
      <c r="D120" s="231">
        <v>-272840000</v>
      </c>
      <c r="E120" s="235">
        <v>-272840000</v>
      </c>
    </row>
    <row r="121" spans="1:6" ht="20.100000000000001" customHeight="1">
      <c r="A121" s="278" t="s">
        <v>94</v>
      </c>
      <c r="B121" s="224">
        <v>416</v>
      </c>
      <c r="C121" s="267"/>
      <c r="D121" s="279"/>
      <c r="E121" s="280"/>
    </row>
    <row r="122" spans="1:6" ht="20.100000000000001" customHeight="1">
      <c r="A122" s="278" t="s">
        <v>95</v>
      </c>
      <c r="B122" s="224">
        <v>417</v>
      </c>
      <c r="C122" s="267"/>
      <c r="D122" s="279"/>
      <c r="E122" s="280"/>
    </row>
    <row r="123" spans="1:6" ht="20.100000000000001" customHeight="1">
      <c r="A123" s="278" t="s">
        <v>96</v>
      </c>
      <c r="B123" s="224">
        <v>418</v>
      </c>
      <c r="C123" s="267"/>
      <c r="D123" s="279">
        <f>18909410779+9454705388</f>
        <v>28364116167</v>
      </c>
      <c r="E123" s="280">
        <f>14369072880+7184536439</f>
        <v>21553609319</v>
      </c>
    </row>
    <row r="124" spans="1:6" ht="20.100000000000001" customHeight="1">
      <c r="A124" s="278" t="s">
        <v>97</v>
      </c>
      <c r="B124" s="224">
        <v>419</v>
      </c>
      <c r="C124" s="267"/>
      <c r="D124" s="279"/>
      <c r="E124" s="280"/>
    </row>
    <row r="125" spans="1:6" ht="20.100000000000001" customHeight="1">
      <c r="A125" s="278" t="s">
        <v>98</v>
      </c>
      <c r="B125" s="224">
        <v>420</v>
      </c>
      <c r="C125" s="267"/>
      <c r="D125" s="279"/>
      <c r="E125" s="280"/>
    </row>
    <row r="126" spans="1:6" ht="20.100000000000001" customHeight="1">
      <c r="A126" s="278" t="s">
        <v>99</v>
      </c>
      <c r="B126" s="224">
        <v>421</v>
      </c>
      <c r="C126" s="281"/>
      <c r="D126" s="233">
        <f>SUM(D127:D128)</f>
        <v>79155656838</v>
      </c>
      <c r="E126" s="234">
        <f>SUM(E127:E128)</f>
        <v>53204347982</v>
      </c>
      <c r="F126" s="301"/>
    </row>
    <row r="127" spans="1:6" ht="20.100000000000001" customHeight="1">
      <c r="A127" s="278" t="s">
        <v>211</v>
      </c>
      <c r="B127" s="224" t="s">
        <v>101</v>
      </c>
      <c r="C127" s="281"/>
      <c r="D127" s="233">
        <f>17343710970+3732</f>
        <v>17343714702</v>
      </c>
      <c r="E127" s="234">
        <v>7800968996</v>
      </c>
      <c r="F127" s="301"/>
    </row>
    <row r="128" spans="1:6" ht="20.100000000000001" customHeight="1">
      <c r="A128" s="278" t="s">
        <v>100</v>
      </c>
      <c r="B128" s="224" t="s">
        <v>102</v>
      </c>
      <c r="C128" s="281"/>
      <c r="D128" s="233">
        <v>61811942136</v>
      </c>
      <c r="E128" s="234">
        <v>45403378986</v>
      </c>
      <c r="F128" s="301"/>
    </row>
    <row r="129" spans="1:6" ht="20.100000000000001" customHeight="1">
      <c r="A129" s="232" t="s">
        <v>103</v>
      </c>
      <c r="B129" s="224">
        <v>422</v>
      </c>
      <c r="C129" s="281"/>
      <c r="D129" s="233"/>
      <c r="E129" s="234"/>
    </row>
    <row r="130" spans="1:6" ht="20.100000000000001" customHeight="1">
      <c r="A130" s="232"/>
      <c r="B130" s="224"/>
      <c r="C130" s="281"/>
      <c r="D130" s="233"/>
      <c r="E130" s="234"/>
    </row>
    <row r="131" spans="1:6" ht="20.100000000000001" customHeight="1">
      <c r="A131" s="274" t="s">
        <v>104</v>
      </c>
      <c r="B131" s="222">
        <v>430</v>
      </c>
      <c r="C131" s="275"/>
      <c r="D131" s="279"/>
      <c r="E131" s="280"/>
    </row>
    <row r="132" spans="1:6" ht="20.100000000000001" customHeight="1">
      <c r="A132" s="278" t="s">
        <v>105</v>
      </c>
      <c r="B132" s="224">
        <v>431</v>
      </c>
      <c r="C132" s="267"/>
      <c r="D132" s="279"/>
      <c r="E132" s="280"/>
    </row>
    <row r="133" spans="1:6" ht="20.100000000000001" customHeight="1" thickBot="1">
      <c r="A133" s="308" t="s">
        <v>106</v>
      </c>
      <c r="B133" s="292">
        <v>432</v>
      </c>
      <c r="C133" s="293"/>
      <c r="D133" s="294"/>
      <c r="E133" s="295"/>
    </row>
    <row r="134" spans="1:6" ht="42" customHeight="1" thickBot="1">
      <c r="A134" s="296" t="s">
        <v>107</v>
      </c>
      <c r="B134" s="297">
        <v>440</v>
      </c>
      <c r="C134" s="298"/>
      <c r="D134" s="299">
        <f>D81++D112</f>
        <v>822669719362</v>
      </c>
      <c r="E134" s="300">
        <f>E81++E112</f>
        <v>727533616316</v>
      </c>
      <c r="F134" s="301"/>
    </row>
    <row r="135" spans="1:6" ht="16.5" customHeight="1">
      <c r="D135" s="283"/>
      <c r="E135" s="309"/>
    </row>
    <row r="136" spans="1:6" s="3" customFormat="1" ht="20.100000000000001" customHeight="1">
      <c r="B136" s="61"/>
      <c r="D136" s="316" t="s">
        <v>428</v>
      </c>
      <c r="E136" s="316"/>
    </row>
    <row r="137" spans="1:6" s="3" customFormat="1" ht="20.100000000000001" customHeight="1">
      <c r="A137" s="3" t="s">
        <v>116</v>
      </c>
    </row>
    <row r="138" spans="1:6" s="3" customFormat="1" ht="20.100000000000001" customHeight="1"/>
    <row r="139" spans="1:6" s="3" customFormat="1" ht="20.100000000000001" customHeight="1"/>
    <row r="140" spans="1:6" s="3" customFormat="1" ht="20.100000000000001" customHeight="1"/>
    <row r="141" spans="1:6" s="3" customFormat="1" ht="20.100000000000001" customHeight="1"/>
    <row r="142" spans="1:6" s="3" customFormat="1" ht="20.100000000000001" customHeight="1">
      <c r="B142" s="61"/>
      <c r="C142" s="61"/>
    </row>
    <row r="143" spans="1:6" s="3" customFormat="1" ht="20.100000000000001" customHeight="1">
      <c r="A143" s="3" t="s">
        <v>117</v>
      </c>
    </row>
    <row r="144" spans="1:6" s="3" customFormat="1" ht="20.100000000000001" customHeight="1">
      <c r="A144" s="3" t="s">
        <v>118</v>
      </c>
    </row>
  </sheetData>
  <mergeCells count="9">
    <mergeCell ref="D136:E136"/>
    <mergeCell ref="A5:E5"/>
    <mergeCell ref="A6:E6"/>
    <mergeCell ref="A3:E4"/>
    <mergeCell ref="A8:A9"/>
    <mergeCell ref="B8:B9"/>
    <mergeCell ref="C8:C9"/>
    <mergeCell ref="E8:E9"/>
    <mergeCell ref="D8:D9"/>
  </mergeCells>
  <phoneticPr fontId="19" type="noConversion"/>
  <pageMargins left="0.35433070866141736" right="0.43307086614173229" top="0.35433070866141736" bottom="0.51181102362204722" header="0.31496062992125984" footer="0.31496062992125984"/>
  <pageSetup paperSize="9" orientation="portrait" r:id="rId1"/>
  <headerFooter>
    <oddFooter>&amp;C&amp;10&amp;P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45"/>
  <sheetViews>
    <sheetView showGridLines="0" tabSelected="1" topLeftCell="A19" workbookViewId="0">
      <selection activeCell="D27" sqref="D27"/>
    </sheetView>
  </sheetViews>
  <sheetFormatPr defaultRowHeight="20.100000000000001" customHeight="1"/>
  <cols>
    <col min="1" max="1" width="32.109375" style="35" customWidth="1"/>
    <col min="2" max="2" width="3.88671875" style="62" customWidth="1"/>
    <col min="3" max="3" width="5.21875" style="62" customWidth="1"/>
    <col min="4" max="5" width="10.77734375" style="7" customWidth="1"/>
    <col min="6" max="6" width="11.88671875" style="7" customWidth="1"/>
    <col min="7" max="7" width="11.77734375" style="7" customWidth="1"/>
    <col min="8" max="255" width="8.88671875" style="7"/>
    <col min="256" max="256" width="33.21875" style="7" customWidth="1"/>
    <col min="257" max="257" width="5.88671875" style="7" customWidth="1"/>
    <col min="258" max="261" width="12.109375" style="7" customWidth="1"/>
    <col min="262" max="262" width="9.21875" style="7" customWidth="1"/>
    <col min="263" max="511" width="8.88671875" style="7"/>
    <col min="512" max="512" width="33.21875" style="7" customWidth="1"/>
    <col min="513" max="513" width="5.88671875" style="7" customWidth="1"/>
    <col min="514" max="517" width="12.109375" style="7" customWidth="1"/>
    <col min="518" max="518" width="9.21875" style="7" customWidth="1"/>
    <col min="519" max="767" width="8.88671875" style="7"/>
    <col min="768" max="768" width="33.21875" style="7" customWidth="1"/>
    <col min="769" max="769" width="5.88671875" style="7" customWidth="1"/>
    <col min="770" max="773" width="12.109375" style="7" customWidth="1"/>
    <col min="774" max="774" width="9.21875" style="7" customWidth="1"/>
    <col min="775" max="1023" width="8.88671875" style="7"/>
    <col min="1024" max="1024" width="33.21875" style="7" customWidth="1"/>
    <col min="1025" max="1025" width="5.88671875" style="7" customWidth="1"/>
    <col min="1026" max="1029" width="12.109375" style="7" customWidth="1"/>
    <col min="1030" max="1030" width="9.21875" style="7" customWidth="1"/>
    <col min="1031" max="1279" width="8.88671875" style="7"/>
    <col min="1280" max="1280" width="33.21875" style="7" customWidth="1"/>
    <col min="1281" max="1281" width="5.88671875" style="7" customWidth="1"/>
    <col min="1282" max="1285" width="12.109375" style="7" customWidth="1"/>
    <col min="1286" max="1286" width="9.21875" style="7" customWidth="1"/>
    <col min="1287" max="1535" width="8.88671875" style="7"/>
    <col min="1536" max="1536" width="33.21875" style="7" customWidth="1"/>
    <col min="1537" max="1537" width="5.88671875" style="7" customWidth="1"/>
    <col min="1538" max="1541" width="12.109375" style="7" customWidth="1"/>
    <col min="1542" max="1542" width="9.21875" style="7" customWidth="1"/>
    <col min="1543" max="1791" width="8.88671875" style="7"/>
    <col min="1792" max="1792" width="33.21875" style="7" customWidth="1"/>
    <col min="1793" max="1793" width="5.88671875" style="7" customWidth="1"/>
    <col min="1794" max="1797" width="12.109375" style="7" customWidth="1"/>
    <col min="1798" max="1798" width="9.21875" style="7" customWidth="1"/>
    <col min="1799" max="2047" width="8.88671875" style="7"/>
    <col min="2048" max="2048" width="33.21875" style="7" customWidth="1"/>
    <col min="2049" max="2049" width="5.88671875" style="7" customWidth="1"/>
    <col min="2050" max="2053" width="12.109375" style="7" customWidth="1"/>
    <col min="2054" max="2054" width="9.21875" style="7" customWidth="1"/>
    <col min="2055" max="2303" width="8.88671875" style="7"/>
    <col min="2304" max="2304" width="33.21875" style="7" customWidth="1"/>
    <col min="2305" max="2305" width="5.88671875" style="7" customWidth="1"/>
    <col min="2306" max="2309" width="12.109375" style="7" customWidth="1"/>
    <col min="2310" max="2310" width="9.21875" style="7" customWidth="1"/>
    <col min="2311" max="2559" width="8.88671875" style="7"/>
    <col min="2560" max="2560" width="33.21875" style="7" customWidth="1"/>
    <col min="2561" max="2561" width="5.88671875" style="7" customWidth="1"/>
    <col min="2562" max="2565" width="12.109375" style="7" customWidth="1"/>
    <col min="2566" max="2566" width="9.21875" style="7" customWidth="1"/>
    <col min="2567" max="2815" width="8.88671875" style="7"/>
    <col min="2816" max="2816" width="33.21875" style="7" customWidth="1"/>
    <col min="2817" max="2817" width="5.88671875" style="7" customWidth="1"/>
    <col min="2818" max="2821" width="12.109375" style="7" customWidth="1"/>
    <col min="2822" max="2822" width="9.21875" style="7" customWidth="1"/>
    <col min="2823" max="3071" width="8.88671875" style="7"/>
    <col min="3072" max="3072" width="33.21875" style="7" customWidth="1"/>
    <col min="3073" max="3073" width="5.88671875" style="7" customWidth="1"/>
    <col min="3074" max="3077" width="12.109375" style="7" customWidth="1"/>
    <col min="3078" max="3078" width="9.21875" style="7" customWidth="1"/>
    <col min="3079" max="3327" width="8.88671875" style="7"/>
    <col min="3328" max="3328" width="33.21875" style="7" customWidth="1"/>
    <col min="3329" max="3329" width="5.88671875" style="7" customWidth="1"/>
    <col min="3330" max="3333" width="12.109375" style="7" customWidth="1"/>
    <col min="3334" max="3334" width="9.21875" style="7" customWidth="1"/>
    <col min="3335" max="3583" width="8.88671875" style="7"/>
    <col min="3584" max="3584" width="33.21875" style="7" customWidth="1"/>
    <col min="3585" max="3585" width="5.88671875" style="7" customWidth="1"/>
    <col min="3586" max="3589" width="12.109375" style="7" customWidth="1"/>
    <col min="3590" max="3590" width="9.21875" style="7" customWidth="1"/>
    <col min="3591" max="3839" width="8.88671875" style="7"/>
    <col min="3840" max="3840" width="33.21875" style="7" customWidth="1"/>
    <col min="3841" max="3841" width="5.88671875" style="7" customWidth="1"/>
    <col min="3842" max="3845" width="12.109375" style="7" customWidth="1"/>
    <col min="3846" max="3846" width="9.21875" style="7" customWidth="1"/>
    <col min="3847" max="4095" width="8.88671875" style="7"/>
    <col min="4096" max="4096" width="33.21875" style="7" customWidth="1"/>
    <col min="4097" max="4097" width="5.88671875" style="7" customWidth="1"/>
    <col min="4098" max="4101" width="12.109375" style="7" customWidth="1"/>
    <col min="4102" max="4102" width="9.21875" style="7" customWidth="1"/>
    <col min="4103" max="4351" width="8.88671875" style="7"/>
    <col min="4352" max="4352" width="33.21875" style="7" customWidth="1"/>
    <col min="4353" max="4353" width="5.88671875" style="7" customWidth="1"/>
    <col min="4354" max="4357" width="12.109375" style="7" customWidth="1"/>
    <col min="4358" max="4358" width="9.21875" style="7" customWidth="1"/>
    <col min="4359" max="4607" width="8.88671875" style="7"/>
    <col min="4608" max="4608" width="33.21875" style="7" customWidth="1"/>
    <col min="4609" max="4609" width="5.88671875" style="7" customWidth="1"/>
    <col min="4610" max="4613" width="12.109375" style="7" customWidth="1"/>
    <col min="4614" max="4614" width="9.21875" style="7" customWidth="1"/>
    <col min="4615" max="4863" width="8.88671875" style="7"/>
    <col min="4864" max="4864" width="33.21875" style="7" customWidth="1"/>
    <col min="4865" max="4865" width="5.88671875" style="7" customWidth="1"/>
    <col min="4866" max="4869" width="12.109375" style="7" customWidth="1"/>
    <col min="4870" max="4870" width="9.21875" style="7" customWidth="1"/>
    <col min="4871" max="5119" width="8.88671875" style="7"/>
    <col min="5120" max="5120" width="33.21875" style="7" customWidth="1"/>
    <col min="5121" max="5121" width="5.88671875" style="7" customWidth="1"/>
    <col min="5122" max="5125" width="12.109375" style="7" customWidth="1"/>
    <col min="5126" max="5126" width="9.21875" style="7" customWidth="1"/>
    <col min="5127" max="5375" width="8.88671875" style="7"/>
    <col min="5376" max="5376" width="33.21875" style="7" customWidth="1"/>
    <col min="5377" max="5377" width="5.88671875" style="7" customWidth="1"/>
    <col min="5378" max="5381" width="12.109375" style="7" customWidth="1"/>
    <col min="5382" max="5382" width="9.21875" style="7" customWidth="1"/>
    <col min="5383" max="5631" width="8.88671875" style="7"/>
    <col min="5632" max="5632" width="33.21875" style="7" customWidth="1"/>
    <col min="5633" max="5633" width="5.88671875" style="7" customWidth="1"/>
    <col min="5634" max="5637" width="12.109375" style="7" customWidth="1"/>
    <col min="5638" max="5638" width="9.21875" style="7" customWidth="1"/>
    <col min="5639" max="5887" width="8.88671875" style="7"/>
    <col min="5888" max="5888" width="33.21875" style="7" customWidth="1"/>
    <col min="5889" max="5889" width="5.88671875" style="7" customWidth="1"/>
    <col min="5890" max="5893" width="12.109375" style="7" customWidth="1"/>
    <col min="5894" max="5894" width="9.21875" style="7" customWidth="1"/>
    <col min="5895" max="6143" width="8.88671875" style="7"/>
    <col min="6144" max="6144" width="33.21875" style="7" customWidth="1"/>
    <col min="6145" max="6145" width="5.88671875" style="7" customWidth="1"/>
    <col min="6146" max="6149" width="12.109375" style="7" customWidth="1"/>
    <col min="6150" max="6150" width="9.21875" style="7" customWidth="1"/>
    <col min="6151" max="6399" width="8.88671875" style="7"/>
    <col min="6400" max="6400" width="33.21875" style="7" customWidth="1"/>
    <col min="6401" max="6401" width="5.88671875" style="7" customWidth="1"/>
    <col min="6402" max="6405" width="12.109375" style="7" customWidth="1"/>
    <col min="6406" max="6406" width="9.21875" style="7" customWidth="1"/>
    <col min="6407" max="6655" width="8.88671875" style="7"/>
    <col min="6656" max="6656" width="33.21875" style="7" customWidth="1"/>
    <col min="6657" max="6657" width="5.88671875" style="7" customWidth="1"/>
    <col min="6658" max="6661" width="12.109375" style="7" customWidth="1"/>
    <col min="6662" max="6662" width="9.21875" style="7" customWidth="1"/>
    <col min="6663" max="6911" width="8.88671875" style="7"/>
    <col min="6912" max="6912" width="33.21875" style="7" customWidth="1"/>
    <col min="6913" max="6913" width="5.88671875" style="7" customWidth="1"/>
    <col min="6914" max="6917" width="12.109375" style="7" customWidth="1"/>
    <col min="6918" max="6918" width="9.21875" style="7" customWidth="1"/>
    <col min="6919" max="7167" width="8.88671875" style="7"/>
    <col min="7168" max="7168" width="33.21875" style="7" customWidth="1"/>
    <col min="7169" max="7169" width="5.88671875" style="7" customWidth="1"/>
    <col min="7170" max="7173" width="12.109375" style="7" customWidth="1"/>
    <col min="7174" max="7174" width="9.21875" style="7" customWidth="1"/>
    <col min="7175" max="7423" width="8.88671875" style="7"/>
    <col min="7424" max="7424" width="33.21875" style="7" customWidth="1"/>
    <col min="7425" max="7425" width="5.88671875" style="7" customWidth="1"/>
    <col min="7426" max="7429" width="12.109375" style="7" customWidth="1"/>
    <col min="7430" max="7430" width="9.21875" style="7" customWidth="1"/>
    <col min="7431" max="7679" width="8.88671875" style="7"/>
    <col min="7680" max="7680" width="33.21875" style="7" customWidth="1"/>
    <col min="7681" max="7681" width="5.88671875" style="7" customWidth="1"/>
    <col min="7682" max="7685" width="12.109375" style="7" customWidth="1"/>
    <col min="7686" max="7686" width="9.21875" style="7" customWidth="1"/>
    <col min="7687" max="7935" width="8.88671875" style="7"/>
    <col min="7936" max="7936" width="33.21875" style="7" customWidth="1"/>
    <col min="7937" max="7937" width="5.88671875" style="7" customWidth="1"/>
    <col min="7938" max="7941" width="12.109375" style="7" customWidth="1"/>
    <col min="7942" max="7942" width="9.21875" style="7" customWidth="1"/>
    <col min="7943" max="8191" width="8.88671875" style="7"/>
    <col min="8192" max="8192" width="33.21875" style="7" customWidth="1"/>
    <col min="8193" max="8193" width="5.88671875" style="7" customWidth="1"/>
    <col min="8194" max="8197" width="12.109375" style="7" customWidth="1"/>
    <col min="8198" max="8198" width="9.21875" style="7" customWidth="1"/>
    <col min="8199" max="8447" width="8.88671875" style="7"/>
    <col min="8448" max="8448" width="33.21875" style="7" customWidth="1"/>
    <col min="8449" max="8449" width="5.88671875" style="7" customWidth="1"/>
    <col min="8450" max="8453" width="12.109375" style="7" customWidth="1"/>
    <col min="8454" max="8454" width="9.21875" style="7" customWidth="1"/>
    <col min="8455" max="8703" width="8.88671875" style="7"/>
    <col min="8704" max="8704" width="33.21875" style="7" customWidth="1"/>
    <col min="8705" max="8705" width="5.88671875" style="7" customWidth="1"/>
    <col min="8706" max="8709" width="12.109375" style="7" customWidth="1"/>
    <col min="8710" max="8710" width="9.21875" style="7" customWidth="1"/>
    <col min="8711" max="8959" width="8.88671875" style="7"/>
    <col min="8960" max="8960" width="33.21875" style="7" customWidth="1"/>
    <col min="8961" max="8961" width="5.88671875" style="7" customWidth="1"/>
    <col min="8962" max="8965" width="12.109375" style="7" customWidth="1"/>
    <col min="8966" max="8966" width="9.21875" style="7" customWidth="1"/>
    <col min="8967" max="9215" width="8.88671875" style="7"/>
    <col min="9216" max="9216" width="33.21875" style="7" customWidth="1"/>
    <col min="9217" max="9217" width="5.88671875" style="7" customWidth="1"/>
    <col min="9218" max="9221" width="12.109375" style="7" customWidth="1"/>
    <col min="9222" max="9222" width="9.21875" style="7" customWidth="1"/>
    <col min="9223" max="9471" width="8.88671875" style="7"/>
    <col min="9472" max="9472" width="33.21875" style="7" customWidth="1"/>
    <col min="9473" max="9473" width="5.88671875" style="7" customWidth="1"/>
    <col min="9474" max="9477" width="12.109375" style="7" customWidth="1"/>
    <col min="9478" max="9478" width="9.21875" style="7" customWidth="1"/>
    <col min="9479" max="9727" width="8.88671875" style="7"/>
    <col min="9728" max="9728" width="33.21875" style="7" customWidth="1"/>
    <col min="9729" max="9729" width="5.88671875" style="7" customWidth="1"/>
    <col min="9730" max="9733" width="12.109375" style="7" customWidth="1"/>
    <col min="9734" max="9734" width="9.21875" style="7" customWidth="1"/>
    <col min="9735" max="9983" width="8.88671875" style="7"/>
    <col min="9984" max="9984" width="33.21875" style="7" customWidth="1"/>
    <col min="9985" max="9985" width="5.88671875" style="7" customWidth="1"/>
    <col min="9986" max="9989" width="12.109375" style="7" customWidth="1"/>
    <col min="9990" max="9990" width="9.21875" style="7" customWidth="1"/>
    <col min="9991" max="10239" width="8.88671875" style="7"/>
    <col min="10240" max="10240" width="33.21875" style="7" customWidth="1"/>
    <col min="10241" max="10241" width="5.88671875" style="7" customWidth="1"/>
    <col min="10242" max="10245" width="12.109375" style="7" customWidth="1"/>
    <col min="10246" max="10246" width="9.21875" style="7" customWidth="1"/>
    <col min="10247" max="10495" width="8.88671875" style="7"/>
    <col min="10496" max="10496" width="33.21875" style="7" customWidth="1"/>
    <col min="10497" max="10497" width="5.88671875" style="7" customWidth="1"/>
    <col min="10498" max="10501" width="12.109375" style="7" customWidth="1"/>
    <col min="10502" max="10502" width="9.21875" style="7" customWidth="1"/>
    <col min="10503" max="10751" width="8.88671875" style="7"/>
    <col min="10752" max="10752" width="33.21875" style="7" customWidth="1"/>
    <col min="10753" max="10753" width="5.88671875" style="7" customWidth="1"/>
    <col min="10754" max="10757" width="12.109375" style="7" customWidth="1"/>
    <col min="10758" max="10758" width="9.21875" style="7" customWidth="1"/>
    <col min="10759" max="11007" width="8.88671875" style="7"/>
    <col min="11008" max="11008" width="33.21875" style="7" customWidth="1"/>
    <col min="11009" max="11009" width="5.88671875" style="7" customWidth="1"/>
    <col min="11010" max="11013" width="12.109375" style="7" customWidth="1"/>
    <col min="11014" max="11014" width="9.21875" style="7" customWidth="1"/>
    <col min="11015" max="11263" width="8.88671875" style="7"/>
    <col min="11264" max="11264" width="33.21875" style="7" customWidth="1"/>
    <col min="11265" max="11265" width="5.88671875" style="7" customWidth="1"/>
    <col min="11266" max="11269" width="12.109375" style="7" customWidth="1"/>
    <col min="11270" max="11270" width="9.21875" style="7" customWidth="1"/>
    <col min="11271" max="11519" width="8.88671875" style="7"/>
    <col min="11520" max="11520" width="33.21875" style="7" customWidth="1"/>
    <col min="11521" max="11521" width="5.88671875" style="7" customWidth="1"/>
    <col min="11522" max="11525" width="12.109375" style="7" customWidth="1"/>
    <col min="11526" max="11526" width="9.21875" style="7" customWidth="1"/>
    <col min="11527" max="11775" width="8.88671875" style="7"/>
    <col min="11776" max="11776" width="33.21875" style="7" customWidth="1"/>
    <col min="11777" max="11777" width="5.88671875" style="7" customWidth="1"/>
    <col min="11778" max="11781" width="12.109375" style="7" customWidth="1"/>
    <col min="11782" max="11782" width="9.21875" style="7" customWidth="1"/>
    <col min="11783" max="12031" width="8.88671875" style="7"/>
    <col min="12032" max="12032" width="33.21875" style="7" customWidth="1"/>
    <col min="12033" max="12033" width="5.88671875" style="7" customWidth="1"/>
    <col min="12034" max="12037" width="12.109375" style="7" customWidth="1"/>
    <col min="12038" max="12038" width="9.21875" style="7" customWidth="1"/>
    <col min="12039" max="12287" width="8.88671875" style="7"/>
    <col min="12288" max="12288" width="33.21875" style="7" customWidth="1"/>
    <col min="12289" max="12289" width="5.88671875" style="7" customWidth="1"/>
    <col min="12290" max="12293" width="12.109375" style="7" customWidth="1"/>
    <col min="12294" max="12294" width="9.21875" style="7" customWidth="1"/>
    <col min="12295" max="12543" width="8.88671875" style="7"/>
    <col min="12544" max="12544" width="33.21875" style="7" customWidth="1"/>
    <col min="12545" max="12545" width="5.88671875" style="7" customWidth="1"/>
    <col min="12546" max="12549" width="12.109375" style="7" customWidth="1"/>
    <col min="12550" max="12550" width="9.21875" style="7" customWidth="1"/>
    <col min="12551" max="12799" width="8.88671875" style="7"/>
    <col min="12800" max="12800" width="33.21875" style="7" customWidth="1"/>
    <col min="12801" max="12801" width="5.88671875" style="7" customWidth="1"/>
    <col min="12802" max="12805" width="12.109375" style="7" customWidth="1"/>
    <col min="12806" max="12806" width="9.21875" style="7" customWidth="1"/>
    <col min="12807" max="13055" width="8.88671875" style="7"/>
    <col min="13056" max="13056" width="33.21875" style="7" customWidth="1"/>
    <col min="13057" max="13057" width="5.88671875" style="7" customWidth="1"/>
    <col min="13058" max="13061" width="12.109375" style="7" customWidth="1"/>
    <col min="13062" max="13062" width="9.21875" style="7" customWidth="1"/>
    <col min="13063" max="13311" width="8.88671875" style="7"/>
    <col min="13312" max="13312" width="33.21875" style="7" customWidth="1"/>
    <col min="13313" max="13313" width="5.88671875" style="7" customWidth="1"/>
    <col min="13314" max="13317" width="12.109375" style="7" customWidth="1"/>
    <col min="13318" max="13318" width="9.21875" style="7" customWidth="1"/>
    <col min="13319" max="13567" width="8.88671875" style="7"/>
    <col min="13568" max="13568" width="33.21875" style="7" customWidth="1"/>
    <col min="13569" max="13569" width="5.88671875" style="7" customWidth="1"/>
    <col min="13570" max="13573" width="12.109375" style="7" customWidth="1"/>
    <col min="13574" max="13574" width="9.21875" style="7" customWidth="1"/>
    <col min="13575" max="13823" width="8.88671875" style="7"/>
    <col min="13824" max="13824" width="33.21875" style="7" customWidth="1"/>
    <col min="13825" max="13825" width="5.88671875" style="7" customWidth="1"/>
    <col min="13826" max="13829" width="12.109375" style="7" customWidth="1"/>
    <col min="13830" max="13830" width="9.21875" style="7" customWidth="1"/>
    <col min="13831" max="14079" width="8.88671875" style="7"/>
    <col min="14080" max="14080" width="33.21875" style="7" customWidth="1"/>
    <col min="14081" max="14081" width="5.88671875" style="7" customWidth="1"/>
    <col min="14082" max="14085" width="12.109375" style="7" customWidth="1"/>
    <col min="14086" max="14086" width="9.21875" style="7" customWidth="1"/>
    <col min="14087" max="14335" width="8.88671875" style="7"/>
    <col min="14336" max="14336" width="33.21875" style="7" customWidth="1"/>
    <col min="14337" max="14337" width="5.88671875" style="7" customWidth="1"/>
    <col min="14338" max="14341" width="12.109375" style="7" customWidth="1"/>
    <col min="14342" max="14342" width="9.21875" style="7" customWidth="1"/>
    <col min="14343" max="14591" width="8.88671875" style="7"/>
    <col min="14592" max="14592" width="33.21875" style="7" customWidth="1"/>
    <col min="14593" max="14593" width="5.88671875" style="7" customWidth="1"/>
    <col min="14594" max="14597" width="12.109375" style="7" customWidth="1"/>
    <col min="14598" max="14598" width="9.21875" style="7" customWidth="1"/>
    <col min="14599" max="14847" width="8.88671875" style="7"/>
    <col min="14848" max="14848" width="33.21875" style="7" customWidth="1"/>
    <col min="14849" max="14849" width="5.88671875" style="7" customWidth="1"/>
    <col min="14850" max="14853" width="12.109375" style="7" customWidth="1"/>
    <col min="14854" max="14854" width="9.21875" style="7" customWidth="1"/>
    <col min="14855" max="15103" width="8.88671875" style="7"/>
    <col min="15104" max="15104" width="33.21875" style="7" customWidth="1"/>
    <col min="15105" max="15105" width="5.88671875" style="7" customWidth="1"/>
    <col min="15106" max="15109" width="12.109375" style="7" customWidth="1"/>
    <col min="15110" max="15110" width="9.21875" style="7" customWidth="1"/>
    <col min="15111" max="15359" width="8.88671875" style="7"/>
    <col min="15360" max="15360" width="33.21875" style="7" customWidth="1"/>
    <col min="15361" max="15361" width="5.88671875" style="7" customWidth="1"/>
    <col min="15362" max="15365" width="12.109375" style="7" customWidth="1"/>
    <col min="15366" max="15366" width="9.21875" style="7" customWidth="1"/>
    <col min="15367" max="15615" width="8.88671875" style="7"/>
    <col min="15616" max="15616" width="33.21875" style="7" customWidth="1"/>
    <col min="15617" max="15617" width="5.88671875" style="7" customWidth="1"/>
    <col min="15618" max="15621" width="12.109375" style="7" customWidth="1"/>
    <col min="15622" max="15622" width="9.21875" style="7" customWidth="1"/>
    <col min="15623" max="15871" width="8.88671875" style="7"/>
    <col min="15872" max="15872" width="33.21875" style="7" customWidth="1"/>
    <col min="15873" max="15873" width="5.88671875" style="7" customWidth="1"/>
    <col min="15874" max="15877" width="12.109375" style="7" customWidth="1"/>
    <col min="15878" max="15878" width="9.21875" style="7" customWidth="1"/>
    <col min="15879" max="16127" width="8.88671875" style="7"/>
    <col min="16128" max="16128" width="33.21875" style="7" customWidth="1"/>
    <col min="16129" max="16129" width="5.88671875" style="7" customWidth="1"/>
    <col min="16130" max="16133" width="12.109375" style="7" customWidth="1"/>
    <col min="16134" max="16134" width="9.21875" style="7" customWidth="1"/>
    <col min="16135" max="16384" width="8.88671875" style="7"/>
  </cols>
  <sheetData>
    <row r="1" spans="1:7" ht="20.100000000000001" customHeight="1">
      <c r="A1" s="5" t="s">
        <v>108</v>
      </c>
      <c r="B1" s="63"/>
      <c r="C1" s="63"/>
      <c r="D1" s="6"/>
      <c r="E1" s="6"/>
      <c r="F1" s="6"/>
      <c r="G1" s="6"/>
    </row>
    <row r="2" spans="1:7" ht="20.100000000000001" customHeight="1">
      <c r="A2" s="5" t="s">
        <v>109</v>
      </c>
      <c r="B2" s="63"/>
      <c r="C2" s="63"/>
      <c r="D2" s="6"/>
      <c r="E2" s="6"/>
      <c r="F2" s="6"/>
      <c r="G2" s="6"/>
    </row>
    <row r="3" spans="1:7" ht="9.9499999999999993" customHeight="1">
      <c r="A3" s="8"/>
      <c r="B3" s="63"/>
      <c r="C3" s="63"/>
      <c r="D3" s="6"/>
      <c r="E3" s="6"/>
      <c r="F3" s="6"/>
      <c r="G3" s="6"/>
    </row>
    <row r="4" spans="1:7" s="9" customFormat="1" ht="24.95" customHeight="1">
      <c r="A4" s="323" t="s">
        <v>224</v>
      </c>
      <c r="B4" s="323"/>
      <c r="C4" s="323"/>
      <c r="D4" s="323"/>
      <c r="E4" s="323"/>
      <c r="F4" s="323"/>
      <c r="G4" s="323"/>
    </row>
    <row r="5" spans="1:7" ht="17.100000000000001" customHeight="1">
      <c r="A5" s="324" t="s">
        <v>227</v>
      </c>
      <c r="B5" s="324"/>
      <c r="C5" s="324"/>
      <c r="D5" s="324"/>
      <c r="E5" s="324"/>
      <c r="F5" s="324"/>
      <c r="G5" s="324"/>
    </row>
    <row r="6" spans="1:7" ht="17.100000000000001" customHeight="1">
      <c r="A6" s="10"/>
      <c r="D6" s="64"/>
      <c r="E6" s="64"/>
      <c r="F6" s="325" t="s">
        <v>111</v>
      </c>
      <c r="G6" s="326"/>
    </row>
    <row r="7" spans="1:7" s="12" customFormat="1" ht="20.100000000000001" customHeight="1">
      <c r="A7" s="327" t="s">
        <v>119</v>
      </c>
      <c r="B7" s="11" t="s">
        <v>1</v>
      </c>
      <c r="C7" s="259" t="s">
        <v>122</v>
      </c>
      <c r="D7" s="329" t="str">
        <f>A5</f>
        <v>Quý IV năm 2015</v>
      </c>
      <c r="E7" s="330"/>
      <c r="F7" s="331" t="s">
        <v>124</v>
      </c>
      <c r="G7" s="332"/>
    </row>
    <row r="8" spans="1:7" s="12" customFormat="1" ht="20.100000000000001" customHeight="1">
      <c r="A8" s="328"/>
      <c r="B8" s="13" t="s">
        <v>2</v>
      </c>
      <c r="C8" s="260" t="s">
        <v>123</v>
      </c>
      <c r="D8" s="65" t="s">
        <v>125</v>
      </c>
      <c r="E8" s="65" t="s">
        <v>126</v>
      </c>
      <c r="F8" s="65" t="s">
        <v>125</v>
      </c>
      <c r="G8" s="65" t="s">
        <v>126</v>
      </c>
    </row>
    <row r="9" spans="1:7" ht="20.100000000000001" customHeight="1">
      <c r="A9" s="14">
        <v>1</v>
      </c>
      <c r="B9" s="15">
        <v>2</v>
      </c>
      <c r="C9" s="14">
        <v>3</v>
      </c>
      <c r="D9" s="15">
        <v>4</v>
      </c>
      <c r="E9" s="16">
        <v>5</v>
      </c>
      <c r="F9" s="15">
        <v>6</v>
      </c>
      <c r="G9" s="16">
        <v>7</v>
      </c>
    </row>
    <row r="10" spans="1:7" ht="20.100000000000001" customHeight="1">
      <c r="A10" s="17" t="s">
        <v>470</v>
      </c>
      <c r="B10" s="18" t="s">
        <v>127</v>
      </c>
      <c r="C10" s="18"/>
      <c r="D10" s="19">
        <v>418714272985</v>
      </c>
      <c r="E10" s="19">
        <v>329910877430</v>
      </c>
      <c r="F10" s="19">
        <v>1401190256988</v>
      </c>
      <c r="G10" s="19">
        <v>1206965006130</v>
      </c>
    </row>
    <row r="11" spans="1:7" ht="20.100000000000001" customHeight="1">
      <c r="A11" s="27" t="s">
        <v>471</v>
      </c>
      <c r="B11" s="18" t="s">
        <v>128</v>
      </c>
      <c r="C11" s="18"/>
      <c r="D11" s="19">
        <v>20092800</v>
      </c>
      <c r="E11" s="19">
        <v>133665168</v>
      </c>
      <c r="F11" s="19">
        <v>159665335</v>
      </c>
      <c r="G11" s="19">
        <v>1565151037</v>
      </c>
    </row>
    <row r="12" spans="1:7" ht="25.5" customHeight="1">
      <c r="A12" s="17" t="s">
        <v>129</v>
      </c>
      <c r="B12" s="18" t="s">
        <v>130</v>
      </c>
      <c r="C12" s="18"/>
      <c r="D12" s="261">
        <f t="shared" ref="D12:E12" si="0">D10-D11</f>
        <v>418694180185</v>
      </c>
      <c r="E12" s="261">
        <f t="shared" si="0"/>
        <v>329777212262</v>
      </c>
      <c r="F12" s="261">
        <f>F10-F11</f>
        <v>1401030591653</v>
      </c>
      <c r="G12" s="261">
        <v>1205399855093</v>
      </c>
    </row>
    <row r="13" spans="1:7" ht="20.100000000000001" customHeight="1">
      <c r="A13" s="17" t="s">
        <v>472</v>
      </c>
      <c r="B13" s="18" t="s">
        <v>131</v>
      </c>
      <c r="C13" s="18"/>
      <c r="D13" s="19">
        <v>370197029798</v>
      </c>
      <c r="E13" s="19">
        <v>304768853148</v>
      </c>
      <c r="F13" s="19">
        <f>623033463+1268827707025+192659175+323967384</f>
        <v>1269967367047</v>
      </c>
      <c r="G13" s="19">
        <v>1112062725033</v>
      </c>
    </row>
    <row r="14" spans="1:7" ht="24.75" customHeight="1">
      <c r="A14" s="20" t="s">
        <v>132</v>
      </c>
      <c r="B14" s="18" t="s">
        <v>133</v>
      </c>
      <c r="C14" s="18"/>
      <c r="D14" s="262">
        <f t="shared" ref="D14:E14" si="1">D12-D13</f>
        <v>48497150387</v>
      </c>
      <c r="E14" s="262">
        <f t="shared" si="1"/>
        <v>25008359114</v>
      </c>
      <c r="F14" s="262">
        <f>F12-F13</f>
        <v>131063224606</v>
      </c>
      <c r="G14" s="262">
        <v>93337130060</v>
      </c>
    </row>
    <row r="15" spans="1:7" ht="20.100000000000001" customHeight="1">
      <c r="A15" s="17" t="s">
        <v>473</v>
      </c>
      <c r="B15" s="18" t="s">
        <v>134</v>
      </c>
      <c r="C15" s="18"/>
      <c r="D15" s="19">
        <v>2605774834</v>
      </c>
      <c r="E15" s="19">
        <v>2157976250</v>
      </c>
      <c r="F15" s="19">
        <v>13091212620</v>
      </c>
      <c r="G15" s="19">
        <v>9499993127</v>
      </c>
    </row>
    <row r="16" spans="1:7" ht="20.100000000000001" customHeight="1">
      <c r="A16" s="17" t="s">
        <v>474</v>
      </c>
      <c r="B16" s="18" t="s">
        <v>135</v>
      </c>
      <c r="C16" s="18"/>
      <c r="D16" s="19">
        <v>2536432050</v>
      </c>
      <c r="E16" s="19">
        <v>3520693173</v>
      </c>
      <c r="F16" s="19">
        <v>23142569400</v>
      </c>
      <c r="G16" s="19">
        <v>9583331902</v>
      </c>
    </row>
    <row r="17" spans="1:7" ht="20.100000000000001" customHeight="1">
      <c r="A17" s="21" t="s">
        <v>475</v>
      </c>
      <c r="B17" s="18" t="s">
        <v>136</v>
      </c>
      <c r="C17" s="18"/>
      <c r="D17" s="19">
        <v>1692737134</v>
      </c>
      <c r="E17" s="19">
        <v>1410055097</v>
      </c>
      <c r="F17" s="19">
        <v>4898081589</v>
      </c>
      <c r="G17" s="19">
        <v>4501614632</v>
      </c>
    </row>
    <row r="18" spans="1:7" ht="20.100000000000001" customHeight="1">
      <c r="A18" s="17" t="s">
        <v>476</v>
      </c>
      <c r="B18" s="23" t="s">
        <v>137</v>
      </c>
      <c r="C18" s="23"/>
      <c r="D18" s="19">
        <v>6885611769</v>
      </c>
      <c r="E18" s="19">
        <v>5406636524</v>
      </c>
      <c r="F18" s="19">
        <v>23197645282</v>
      </c>
      <c r="G18" s="19">
        <v>20453988011</v>
      </c>
    </row>
    <row r="19" spans="1:7" ht="20.100000000000001" customHeight="1">
      <c r="A19" s="22" t="s">
        <v>477</v>
      </c>
      <c r="B19" s="18" t="s">
        <v>154</v>
      </c>
      <c r="C19" s="18"/>
      <c r="D19" s="19">
        <v>7548096881</v>
      </c>
      <c r="E19" s="19">
        <v>7034409511</v>
      </c>
      <c r="F19" s="19">
        <v>28431089991</v>
      </c>
      <c r="G19" s="19">
        <v>26397191864</v>
      </c>
    </row>
    <row r="20" spans="1:7" ht="33" customHeight="1">
      <c r="A20" s="24" t="s">
        <v>156</v>
      </c>
      <c r="B20" s="26" t="s">
        <v>138</v>
      </c>
      <c r="C20" s="26"/>
      <c r="D20" s="262">
        <f t="shared" ref="D20:E20" si="2">D14+D15-D16-D18-D19</f>
        <v>34132784521</v>
      </c>
      <c r="E20" s="262">
        <f t="shared" si="2"/>
        <v>11204596156</v>
      </c>
      <c r="F20" s="262">
        <f>F14+F15-F16-F18-F19</f>
        <v>69383132553</v>
      </c>
      <c r="G20" s="262">
        <v>46402611410</v>
      </c>
    </row>
    <row r="21" spans="1:7" ht="20.100000000000001" customHeight="1">
      <c r="A21" s="25" t="s">
        <v>478</v>
      </c>
      <c r="B21" s="18" t="s">
        <v>139</v>
      </c>
      <c r="C21" s="18"/>
      <c r="D21" s="19">
        <v>2509655835</v>
      </c>
      <c r="E21" s="19">
        <v>1669855991</v>
      </c>
      <c r="F21" s="19">
        <v>7898982163</v>
      </c>
      <c r="G21" s="19">
        <v>7147040733</v>
      </c>
    </row>
    <row r="22" spans="1:7" ht="20.100000000000001" customHeight="1">
      <c r="A22" s="27" t="s">
        <v>479</v>
      </c>
      <c r="B22" s="18" t="s">
        <v>140</v>
      </c>
      <c r="C22" s="18"/>
      <c r="D22" s="19">
        <v>46541350</v>
      </c>
      <c r="E22" s="19">
        <v>201900298</v>
      </c>
      <c r="F22" s="19">
        <v>149895294</v>
      </c>
      <c r="G22" s="19">
        <v>270746898</v>
      </c>
    </row>
    <row r="23" spans="1:7" ht="20.100000000000001" customHeight="1">
      <c r="A23" s="28" t="s">
        <v>141</v>
      </c>
      <c r="B23" s="18" t="s">
        <v>142</v>
      </c>
      <c r="C23" s="18"/>
      <c r="D23" s="263">
        <f t="shared" ref="D23:E23" si="3">D21-D22</f>
        <v>2463114485</v>
      </c>
      <c r="E23" s="263">
        <f t="shared" si="3"/>
        <v>1467955693</v>
      </c>
      <c r="F23" s="263">
        <f>F21-F22</f>
        <v>7749086869</v>
      </c>
      <c r="G23" s="261">
        <v>6876293835</v>
      </c>
    </row>
    <row r="24" spans="1:7" ht="20.100000000000001" customHeight="1">
      <c r="A24" s="17" t="s">
        <v>143</v>
      </c>
      <c r="B24" s="18" t="s">
        <v>144</v>
      </c>
      <c r="C24" s="18"/>
      <c r="D24" s="262">
        <f t="shared" ref="D24:E24" si="4">D20+D23</f>
        <v>36595899006</v>
      </c>
      <c r="E24" s="262">
        <f t="shared" si="4"/>
        <v>12672551849</v>
      </c>
      <c r="F24" s="262">
        <f>F20+F23</f>
        <v>77132219422</v>
      </c>
      <c r="G24" s="262">
        <v>53278905245</v>
      </c>
    </row>
    <row r="25" spans="1:7" ht="20.100000000000001" customHeight="1">
      <c r="A25" s="28" t="s">
        <v>145</v>
      </c>
      <c r="B25" s="18" t="s">
        <v>146</v>
      </c>
      <c r="C25" s="18"/>
      <c r="D25" s="19">
        <v>7300434298</v>
      </c>
      <c r="E25" s="19">
        <v>634338701</v>
      </c>
      <c r="F25" s="19">
        <v>14888924696</v>
      </c>
      <c r="G25" s="19">
        <v>3195953069</v>
      </c>
    </row>
    <row r="26" spans="1:7" ht="20.100000000000001" customHeight="1">
      <c r="A26" s="28" t="s">
        <v>147</v>
      </c>
      <c r="B26" s="18" t="s">
        <v>148</v>
      </c>
      <c r="C26" s="18"/>
      <c r="D26" s="19">
        <v>0</v>
      </c>
      <c r="E26" s="19">
        <v>0</v>
      </c>
      <c r="F26" s="19">
        <v>431352590</v>
      </c>
      <c r="G26" s="19">
        <v>27773923</v>
      </c>
    </row>
    <row r="27" spans="1:7" ht="20.100000000000001" customHeight="1">
      <c r="A27" s="17" t="s">
        <v>157</v>
      </c>
      <c r="B27" s="18" t="s">
        <v>149</v>
      </c>
      <c r="C27" s="18"/>
      <c r="D27" s="262">
        <f t="shared" ref="D27:E27" si="5">D24-D25-D26</f>
        <v>29295464708</v>
      </c>
      <c r="E27" s="262">
        <f t="shared" si="5"/>
        <v>12038213148</v>
      </c>
      <c r="F27" s="262">
        <f>F24-F25-F26</f>
        <v>61811942136</v>
      </c>
      <c r="G27" s="262">
        <v>50055178253</v>
      </c>
    </row>
    <row r="28" spans="1:7" ht="20.100000000000001" customHeight="1">
      <c r="A28" s="17" t="s">
        <v>120</v>
      </c>
      <c r="B28" s="18" t="s">
        <v>150</v>
      </c>
      <c r="C28" s="18"/>
      <c r="D28" s="29"/>
      <c r="E28" s="19"/>
      <c r="F28" s="29"/>
      <c r="G28" s="29"/>
    </row>
    <row r="29" spans="1:7" ht="20.100000000000001" customHeight="1">
      <c r="A29" s="17" t="s">
        <v>121</v>
      </c>
      <c r="B29" s="18" t="s">
        <v>155</v>
      </c>
      <c r="C29" s="18"/>
      <c r="D29" s="29"/>
      <c r="E29" s="19"/>
      <c r="F29" s="29"/>
      <c r="G29" s="29"/>
    </row>
    <row r="30" spans="1:7" ht="20.100000000000001" customHeight="1">
      <c r="A30" s="30"/>
      <c r="B30" s="31"/>
      <c r="C30" s="31"/>
      <c r="D30" s="33"/>
      <c r="E30" s="32"/>
      <c r="F30" s="33"/>
      <c r="G30" s="33"/>
    </row>
    <row r="31" spans="1:7" ht="15" customHeight="1">
      <c r="A31" s="7"/>
      <c r="E31" s="322" t="s">
        <v>429</v>
      </c>
      <c r="F31" s="322"/>
      <c r="G31" s="322"/>
    </row>
    <row r="32" spans="1:7" s="3" customFormat="1" ht="15" customHeight="1">
      <c r="A32" s="316" t="s">
        <v>158</v>
      </c>
      <c r="B32" s="316"/>
      <c r="C32" s="316"/>
      <c r="D32" s="316"/>
      <c r="E32" s="316"/>
      <c r="F32" s="316"/>
    </row>
    <row r="33" spans="1:7" ht="15" customHeight="1">
      <c r="A33" s="62"/>
      <c r="D33" s="62"/>
      <c r="E33" s="62"/>
      <c r="F33" s="62"/>
      <c r="G33" s="62"/>
    </row>
    <row r="34" spans="1:7" ht="15" customHeight="1">
      <c r="A34" s="7"/>
      <c r="D34" s="62"/>
      <c r="G34" s="34"/>
    </row>
    <row r="35" spans="1:7" ht="15" customHeight="1">
      <c r="A35" s="7"/>
      <c r="D35" s="62"/>
      <c r="G35" s="34"/>
    </row>
    <row r="36" spans="1:7" ht="15" customHeight="1">
      <c r="A36" s="7"/>
      <c r="D36" s="62"/>
      <c r="G36" s="34"/>
    </row>
    <row r="37" spans="1:7" ht="23.25" customHeight="1">
      <c r="A37" s="7"/>
      <c r="D37" s="62"/>
      <c r="G37" s="34"/>
    </row>
    <row r="38" spans="1:7" ht="15" customHeight="1">
      <c r="A38" s="62" t="s">
        <v>117</v>
      </c>
      <c r="D38" s="62"/>
      <c r="E38" s="62"/>
      <c r="F38" s="62"/>
      <c r="G38" s="62"/>
    </row>
    <row r="39" spans="1:7" s="3" customFormat="1" ht="15" customHeight="1">
      <c r="A39" s="316" t="s">
        <v>159</v>
      </c>
      <c r="B39" s="316"/>
      <c r="C39" s="316"/>
      <c r="D39" s="316"/>
      <c r="E39" s="316"/>
      <c r="F39" s="316"/>
    </row>
    <row r="40" spans="1:7" ht="20.100000000000001" customHeight="1">
      <c r="A40" s="36" t="s">
        <v>151</v>
      </c>
      <c r="B40" s="5"/>
      <c r="C40" s="5"/>
      <c r="D40" s="5"/>
      <c r="E40" s="5"/>
      <c r="F40" s="5"/>
      <c r="G40" s="5"/>
    </row>
    <row r="41" spans="1:7" ht="20.100000000000001" customHeight="1">
      <c r="A41" s="5" t="s">
        <v>152</v>
      </c>
      <c r="B41" s="5"/>
      <c r="C41" s="5"/>
      <c r="D41" s="5"/>
      <c r="E41" s="5"/>
      <c r="F41" s="5"/>
      <c r="G41" s="5"/>
    </row>
    <row r="45" spans="1:7" ht="20.100000000000001" customHeight="1">
      <c r="A45" s="36" t="s">
        <v>153</v>
      </c>
      <c r="B45" s="5"/>
      <c r="C45" s="5"/>
      <c r="D45" s="5"/>
      <c r="E45" s="5"/>
      <c r="F45" s="5"/>
      <c r="G45" s="5"/>
    </row>
  </sheetData>
  <mergeCells count="9">
    <mergeCell ref="A32:F32"/>
    <mergeCell ref="A39:F39"/>
    <mergeCell ref="E31:G31"/>
    <mergeCell ref="A4:G4"/>
    <mergeCell ref="A5:G5"/>
    <mergeCell ref="F6:G6"/>
    <mergeCell ref="A7:A8"/>
    <mergeCell ref="D7:E7"/>
    <mergeCell ref="F7:G7"/>
  </mergeCells>
  <phoneticPr fontId="19" type="noConversion"/>
  <pageMargins left="0.25" right="0.22" top="0.5" bottom="0.61" header="0.41" footer="0.39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5"/>
  <sheetViews>
    <sheetView showGridLines="0" topLeftCell="A52" zoomScale="90" zoomScaleNormal="90" workbookViewId="0">
      <selection activeCell="D60" sqref="D60"/>
    </sheetView>
  </sheetViews>
  <sheetFormatPr defaultRowHeight="20.100000000000001" customHeight="1"/>
  <cols>
    <col min="1" max="1" width="32.6640625" style="258" customWidth="1"/>
    <col min="2" max="2" width="7.109375" style="220" customWidth="1"/>
    <col min="3" max="3" width="7.77734375" style="220" customWidth="1"/>
    <col min="4" max="4" width="17.77734375" style="3" customWidth="1"/>
    <col min="5" max="5" width="17.77734375" style="220" customWidth="1"/>
    <col min="6" max="6" width="10" style="220" bestFit="1" customWidth="1"/>
    <col min="7" max="16384" width="8.88671875" style="220"/>
  </cols>
  <sheetData>
    <row r="1" spans="1:6" s="3" customFormat="1" ht="20.100000000000001" customHeight="1">
      <c r="A1" s="1" t="s">
        <v>108</v>
      </c>
      <c r="B1" s="66"/>
      <c r="C1" s="37"/>
      <c r="D1" s="2"/>
      <c r="E1" s="2"/>
      <c r="F1" s="38"/>
    </row>
    <row r="2" spans="1:6" s="3" customFormat="1" ht="20.100000000000001" customHeight="1">
      <c r="A2" s="1" t="s">
        <v>109</v>
      </c>
      <c r="B2" s="66"/>
      <c r="C2" s="37"/>
      <c r="D2" s="2"/>
      <c r="E2" s="2"/>
      <c r="F2" s="38"/>
    </row>
    <row r="3" spans="1:6" s="3" customFormat="1" ht="30" customHeight="1">
      <c r="A3" s="334" t="s">
        <v>225</v>
      </c>
      <c r="B3" s="334"/>
      <c r="C3" s="334"/>
      <c r="D3" s="334"/>
      <c r="E3" s="334"/>
      <c r="F3" s="38"/>
    </row>
    <row r="4" spans="1:6" s="41" customFormat="1" ht="20.100000000000001" customHeight="1">
      <c r="A4" s="335" t="s">
        <v>201</v>
      </c>
      <c r="B4" s="335"/>
      <c r="C4" s="335"/>
      <c r="D4" s="335"/>
      <c r="E4" s="335"/>
      <c r="F4" s="40"/>
    </row>
    <row r="5" spans="1:6" s="3" customFormat="1" ht="20.100000000000001" customHeight="1">
      <c r="A5" s="333" t="s">
        <v>228</v>
      </c>
      <c r="B5" s="333"/>
      <c r="C5" s="333"/>
      <c r="D5" s="333"/>
      <c r="E5" s="333"/>
      <c r="F5" s="42"/>
    </row>
    <row r="6" spans="1:6" s="3" customFormat="1" ht="20.100000000000001" customHeight="1">
      <c r="A6" s="66"/>
      <c r="B6" s="66"/>
      <c r="C6" s="43"/>
      <c r="E6" s="39" t="s">
        <v>111</v>
      </c>
      <c r="F6" s="220"/>
    </row>
    <row r="7" spans="1:6" ht="30.75" customHeight="1">
      <c r="A7" s="221" t="s">
        <v>160</v>
      </c>
      <c r="B7" s="222" t="s">
        <v>113</v>
      </c>
      <c r="C7" s="222" t="s">
        <v>3</v>
      </c>
      <c r="D7" s="44" t="s">
        <v>229</v>
      </c>
      <c r="E7" s="44" t="s">
        <v>230</v>
      </c>
    </row>
    <row r="8" spans="1:6" ht="20.100000000000001" customHeight="1">
      <c r="A8" s="223">
        <v>1</v>
      </c>
      <c r="B8" s="224">
        <v>2</v>
      </c>
      <c r="C8" s="224">
        <v>3</v>
      </c>
      <c r="D8" s="225">
        <v>4</v>
      </c>
      <c r="E8" s="224">
        <v>5</v>
      </c>
    </row>
    <row r="9" spans="1:6" ht="20.100000000000001" customHeight="1">
      <c r="A9" s="226" t="s">
        <v>161</v>
      </c>
      <c r="B9" s="224"/>
      <c r="C9" s="224"/>
      <c r="D9" s="60"/>
      <c r="E9" s="59"/>
    </row>
    <row r="10" spans="1:6" ht="20.100000000000001" customHeight="1">
      <c r="A10" s="227" t="s">
        <v>162</v>
      </c>
      <c r="B10" s="224">
        <v>1</v>
      </c>
      <c r="C10" s="224"/>
      <c r="D10" s="228">
        <v>77132219422</v>
      </c>
      <c r="E10" s="228">
        <v>53278905245</v>
      </c>
      <c r="F10" s="229"/>
    </row>
    <row r="11" spans="1:6" ht="20.100000000000001" customHeight="1">
      <c r="A11" s="227" t="s">
        <v>163</v>
      </c>
      <c r="B11" s="224"/>
      <c r="C11" s="224"/>
      <c r="D11" s="228">
        <f>SUM(D12:D17)</f>
        <v>13887486790</v>
      </c>
      <c r="E11" s="228">
        <f>SUM(E12:E17)</f>
        <v>17921981608</v>
      </c>
    </row>
    <row r="12" spans="1:6" ht="20.100000000000001" customHeight="1">
      <c r="A12" s="230" t="s">
        <v>164</v>
      </c>
      <c r="B12" s="224">
        <v>2</v>
      </c>
      <c r="C12" s="224"/>
      <c r="D12" s="60">
        <v>17701979840</v>
      </c>
      <c r="E12" s="60">
        <v>21805325351</v>
      </c>
    </row>
    <row r="13" spans="1:6" ht="20.100000000000001" customHeight="1">
      <c r="A13" s="230" t="s">
        <v>165</v>
      </c>
      <c r="B13" s="224">
        <v>3</v>
      </c>
      <c r="C13" s="224"/>
      <c r="D13" s="60">
        <v>323967384</v>
      </c>
      <c r="E13" s="231">
        <v>-497215319</v>
      </c>
    </row>
    <row r="14" spans="1:6" ht="29.25" customHeight="1">
      <c r="A14" s="230" t="s">
        <v>166</v>
      </c>
      <c r="B14" s="224">
        <v>4</v>
      </c>
      <c r="C14" s="224"/>
      <c r="D14" s="60">
        <v>23147362</v>
      </c>
      <c r="E14" s="60">
        <v>884391150</v>
      </c>
    </row>
    <row r="15" spans="1:6" ht="20.100000000000001" customHeight="1">
      <c r="A15" s="230" t="s">
        <v>167</v>
      </c>
      <c r="B15" s="224">
        <v>5</v>
      </c>
      <c r="C15" s="224"/>
      <c r="D15" s="231">
        <v>-9059689385</v>
      </c>
      <c r="E15" s="231">
        <v>-8129598206</v>
      </c>
    </row>
    <row r="16" spans="1:6" ht="20.100000000000001" customHeight="1">
      <c r="A16" s="230" t="s">
        <v>168</v>
      </c>
      <c r="B16" s="224">
        <v>6</v>
      </c>
      <c r="C16" s="232"/>
      <c r="D16" s="233">
        <v>4898081589</v>
      </c>
      <c r="E16" s="234">
        <v>4501614632</v>
      </c>
    </row>
    <row r="17" spans="1:5" ht="20.100000000000001" customHeight="1">
      <c r="A17" s="230" t="s">
        <v>169</v>
      </c>
      <c r="B17" s="224">
        <v>7</v>
      </c>
      <c r="C17" s="232"/>
      <c r="D17" s="233">
        <v>0</v>
      </c>
      <c r="E17" s="235">
        <v>-642536000</v>
      </c>
    </row>
    <row r="18" spans="1:5" ht="20.100000000000001" customHeight="1">
      <c r="A18" s="236"/>
      <c r="B18" s="224"/>
      <c r="C18" s="232"/>
      <c r="D18" s="233"/>
      <c r="E18" s="234"/>
    </row>
    <row r="19" spans="1:5" ht="28.5" customHeight="1">
      <c r="A19" s="227" t="s">
        <v>170</v>
      </c>
      <c r="B19" s="224">
        <v>8</v>
      </c>
      <c r="C19" s="224"/>
      <c r="D19" s="228">
        <f>SUM(D10:D11)</f>
        <v>91019706212</v>
      </c>
      <c r="E19" s="228">
        <f>SUM(E10:E11)</f>
        <v>71200886853</v>
      </c>
    </row>
    <row r="20" spans="1:5" ht="20.100000000000001" customHeight="1">
      <c r="A20" s="230" t="s">
        <v>171</v>
      </c>
      <c r="B20" s="224">
        <v>9</v>
      </c>
      <c r="C20" s="224"/>
      <c r="D20" s="231">
        <v>-39328805356</v>
      </c>
      <c r="E20" s="235">
        <v>-28719313316</v>
      </c>
    </row>
    <row r="21" spans="1:5" ht="20.100000000000001" customHeight="1">
      <c r="A21" s="230" t="s">
        <v>172</v>
      </c>
      <c r="B21" s="224">
        <v>10</v>
      </c>
      <c r="C21" s="224"/>
      <c r="D21" s="231">
        <v>-22130677357</v>
      </c>
      <c r="E21" s="235">
        <v>-32308052134</v>
      </c>
    </row>
    <row r="22" spans="1:5" ht="29.25" customHeight="1">
      <c r="A22" s="230" t="s">
        <v>173</v>
      </c>
      <c r="B22" s="224">
        <v>11</v>
      </c>
      <c r="C22" s="224"/>
      <c r="D22" s="231">
        <v>38407241504</v>
      </c>
      <c r="E22" s="235">
        <v>-17037955464</v>
      </c>
    </row>
    <row r="23" spans="1:5" ht="20.100000000000001" customHeight="1">
      <c r="A23" s="230" t="s">
        <v>174</v>
      </c>
      <c r="B23" s="224">
        <v>12</v>
      </c>
      <c r="C23" s="224"/>
      <c r="D23" s="231">
        <v>-802530476</v>
      </c>
      <c r="E23" s="59">
        <v>0</v>
      </c>
    </row>
    <row r="24" spans="1:5" ht="20.100000000000001" customHeight="1">
      <c r="A24" s="230" t="s">
        <v>175</v>
      </c>
      <c r="B24" s="224">
        <v>13</v>
      </c>
      <c r="C24" s="224"/>
      <c r="D24" s="60"/>
      <c r="E24" s="59">
        <v>0</v>
      </c>
    </row>
    <row r="25" spans="1:5" ht="20.100000000000001" customHeight="1">
      <c r="A25" s="230" t="s">
        <v>176</v>
      </c>
      <c r="B25" s="224">
        <v>14</v>
      </c>
      <c r="C25" s="224"/>
      <c r="D25" s="231">
        <v>-4857283348</v>
      </c>
      <c r="E25" s="235">
        <v>-4658553311</v>
      </c>
    </row>
    <row r="26" spans="1:5" ht="20.100000000000001" customHeight="1">
      <c r="A26" s="230" t="s">
        <v>177</v>
      </c>
      <c r="B26" s="224">
        <v>15</v>
      </c>
      <c r="C26" s="224"/>
      <c r="D26" s="231">
        <v>-9997447553</v>
      </c>
      <c r="E26" s="235">
        <v>-5375496244</v>
      </c>
    </row>
    <row r="27" spans="1:5" ht="20.100000000000001" customHeight="1">
      <c r="A27" s="230" t="s">
        <v>178</v>
      </c>
      <c r="B27" s="224">
        <v>16</v>
      </c>
      <c r="C27" s="224"/>
      <c r="D27" s="60"/>
      <c r="E27" s="59">
        <v>1033122240</v>
      </c>
    </row>
    <row r="28" spans="1:5" ht="20.100000000000001" customHeight="1">
      <c r="A28" s="230" t="s">
        <v>179</v>
      </c>
      <c r="B28" s="224">
        <v>17</v>
      </c>
      <c r="C28" s="224"/>
      <c r="D28" s="231">
        <v>-1157786164</v>
      </c>
      <c r="E28" s="59"/>
    </row>
    <row r="29" spans="1:5" ht="20.100000000000001" customHeight="1">
      <c r="A29" s="227" t="s">
        <v>212</v>
      </c>
      <c r="B29" s="237">
        <v>20</v>
      </c>
      <c r="C29" s="237"/>
      <c r="D29" s="238">
        <f>SUM(D19:D28)</f>
        <v>51152417462</v>
      </c>
      <c r="E29" s="239">
        <f>SUM(E19:E28)</f>
        <v>-15865361376</v>
      </c>
    </row>
    <row r="30" spans="1:5" ht="20.100000000000001" customHeight="1">
      <c r="A30" s="227"/>
      <c r="B30" s="237"/>
      <c r="C30" s="237"/>
      <c r="D30" s="240"/>
      <c r="E30" s="241"/>
    </row>
    <row r="31" spans="1:5" ht="20.100000000000001" customHeight="1">
      <c r="A31" s="226" t="s">
        <v>180</v>
      </c>
      <c r="B31" s="224"/>
      <c r="C31" s="224"/>
      <c r="D31" s="242"/>
      <c r="E31" s="243"/>
    </row>
    <row r="32" spans="1:5" ht="32.25" customHeight="1">
      <c r="A32" s="230" t="s">
        <v>181</v>
      </c>
      <c r="B32" s="224">
        <v>21</v>
      </c>
      <c r="C32" s="224"/>
      <c r="D32" s="231">
        <v>-9801561525</v>
      </c>
      <c r="E32" s="235">
        <v>-12856821872</v>
      </c>
    </row>
    <row r="33" spans="1:5" ht="29.25" customHeight="1">
      <c r="A33" s="230" t="s">
        <v>182</v>
      </c>
      <c r="B33" s="224">
        <v>22</v>
      </c>
      <c r="C33" s="224"/>
      <c r="D33" s="60"/>
      <c r="E33" s="59">
        <v>642536000</v>
      </c>
    </row>
    <row r="34" spans="1:5" ht="30" customHeight="1">
      <c r="A34" s="230" t="s">
        <v>183</v>
      </c>
      <c r="B34" s="224">
        <v>23</v>
      </c>
      <c r="C34" s="224"/>
      <c r="D34" s="60"/>
      <c r="E34" s="59"/>
    </row>
    <row r="35" spans="1:5" ht="32.25" customHeight="1">
      <c r="A35" s="230" t="s">
        <v>184</v>
      </c>
      <c r="B35" s="224">
        <v>24</v>
      </c>
      <c r="C35" s="224"/>
      <c r="D35" s="60"/>
      <c r="E35" s="59"/>
    </row>
    <row r="36" spans="1:5" ht="21" customHeight="1">
      <c r="A36" s="230" t="s">
        <v>185</v>
      </c>
      <c r="B36" s="224">
        <v>25</v>
      </c>
      <c r="C36" s="224"/>
      <c r="D36" s="60"/>
      <c r="E36" s="59"/>
    </row>
    <row r="37" spans="1:5" ht="21" customHeight="1">
      <c r="A37" s="230" t="s">
        <v>186</v>
      </c>
      <c r="B37" s="224">
        <v>26</v>
      </c>
      <c r="C37" s="224"/>
      <c r="D37" s="60"/>
      <c r="E37" s="59">
        <v>1000000000</v>
      </c>
    </row>
    <row r="38" spans="1:5" ht="29.25" customHeight="1">
      <c r="A38" s="230" t="s">
        <v>187</v>
      </c>
      <c r="B38" s="224">
        <v>27</v>
      </c>
      <c r="C38" s="224"/>
      <c r="D38" s="60">
        <v>9059689385</v>
      </c>
      <c r="E38" s="59">
        <v>8129598206</v>
      </c>
    </row>
    <row r="39" spans="1:5" ht="20.100000000000001" customHeight="1">
      <c r="A39" s="227" t="s">
        <v>188</v>
      </c>
      <c r="B39" s="237">
        <v>30</v>
      </c>
      <c r="C39" s="237"/>
      <c r="D39" s="244">
        <f>SUM(D32:D38)</f>
        <v>-741872140</v>
      </c>
      <c r="E39" s="245">
        <f>SUM(E32:E38)</f>
        <v>-3084687666</v>
      </c>
    </row>
    <row r="40" spans="1:5" ht="20.100000000000001" customHeight="1">
      <c r="A40" s="226"/>
      <c r="B40" s="224"/>
      <c r="C40" s="224"/>
      <c r="D40" s="60"/>
      <c r="E40" s="59"/>
    </row>
    <row r="41" spans="1:5" ht="20.100000000000001" customHeight="1">
      <c r="A41" s="226" t="s">
        <v>189</v>
      </c>
      <c r="B41" s="224"/>
      <c r="C41" s="224"/>
      <c r="D41" s="60"/>
      <c r="E41" s="59"/>
    </row>
    <row r="42" spans="1:5" ht="29.25" customHeight="1">
      <c r="A42" s="236" t="s">
        <v>190</v>
      </c>
      <c r="B42" s="224">
        <v>31</v>
      </c>
      <c r="C42" s="232"/>
      <c r="D42" s="233"/>
      <c r="E42" s="234"/>
    </row>
    <row r="43" spans="1:5" ht="30" customHeight="1">
      <c r="A43" s="230" t="s">
        <v>191</v>
      </c>
      <c r="B43" s="224">
        <v>32</v>
      </c>
      <c r="C43" s="224"/>
      <c r="D43" s="60"/>
      <c r="E43" s="59"/>
    </row>
    <row r="44" spans="1:5" ht="20.100000000000001" customHeight="1">
      <c r="A44" s="230" t="s">
        <v>192</v>
      </c>
      <c r="B44" s="224">
        <v>33</v>
      </c>
      <c r="C44" s="224"/>
      <c r="D44" s="60">
        <v>433095024750</v>
      </c>
      <c r="E44" s="59">
        <v>429504547680</v>
      </c>
    </row>
    <row r="45" spans="1:5" ht="20.100000000000001" customHeight="1">
      <c r="A45" s="230" t="s">
        <v>193</v>
      </c>
      <c r="B45" s="224">
        <v>34</v>
      </c>
      <c r="C45" s="224"/>
      <c r="D45" s="231">
        <v>-413904024750</v>
      </c>
      <c r="E45" s="235">
        <v>-375226107680</v>
      </c>
    </row>
    <row r="46" spans="1:5" ht="20.100000000000001" customHeight="1">
      <c r="A46" s="230" t="s">
        <v>194</v>
      </c>
      <c r="B46" s="224">
        <v>35</v>
      </c>
      <c r="C46" s="224"/>
      <c r="D46" s="60"/>
      <c r="E46" s="59"/>
    </row>
    <row r="47" spans="1:5" ht="20.100000000000001" customHeight="1">
      <c r="A47" s="236" t="s">
        <v>195</v>
      </c>
      <c r="B47" s="224">
        <v>36</v>
      </c>
      <c r="C47" s="232"/>
      <c r="D47" s="246">
        <v>-27892344000</v>
      </c>
      <c r="E47" s="234"/>
    </row>
    <row r="48" spans="1:5" ht="20.100000000000001" customHeight="1">
      <c r="A48" s="236"/>
      <c r="B48" s="224"/>
      <c r="C48" s="232"/>
      <c r="D48" s="246"/>
      <c r="E48" s="234"/>
    </row>
    <row r="49" spans="1:6" ht="20.100000000000001" customHeight="1">
      <c r="A49" s="247" t="s">
        <v>196</v>
      </c>
      <c r="B49" s="237">
        <v>40</v>
      </c>
      <c r="C49" s="248"/>
      <c r="D49" s="249">
        <f>SUM(D42:D48)</f>
        <v>-8701344000</v>
      </c>
      <c r="E49" s="250">
        <f>SUM(E42:E48)</f>
        <v>54278440000</v>
      </c>
    </row>
    <row r="50" spans="1:6" ht="20.100000000000001" customHeight="1">
      <c r="A50" s="247"/>
      <c r="B50" s="248"/>
      <c r="C50" s="248"/>
      <c r="D50" s="251"/>
      <c r="E50" s="252"/>
    </row>
    <row r="51" spans="1:6" ht="36" customHeight="1">
      <c r="A51" s="253" t="s">
        <v>197</v>
      </c>
      <c r="B51" s="222">
        <v>50</v>
      </c>
      <c r="C51" s="254"/>
      <c r="D51" s="255">
        <f>D29+D39+D49</f>
        <v>41709201322</v>
      </c>
      <c r="E51" s="256">
        <f>E29+E39+E49</f>
        <v>35328390958</v>
      </c>
      <c r="F51" s="229"/>
    </row>
    <row r="52" spans="1:6" ht="20.100000000000001" customHeight="1">
      <c r="A52" s="253"/>
      <c r="B52" s="254"/>
      <c r="C52" s="254"/>
      <c r="D52" s="233"/>
      <c r="E52" s="234"/>
    </row>
    <row r="53" spans="1:6" ht="20.100000000000001" customHeight="1">
      <c r="A53" s="226" t="s">
        <v>198</v>
      </c>
      <c r="B53" s="222">
        <v>60</v>
      </c>
      <c r="C53" s="222"/>
      <c r="D53" s="228">
        <v>192842436613</v>
      </c>
      <c r="E53" s="257">
        <v>157514045655</v>
      </c>
    </row>
    <row r="54" spans="1:6" ht="26.25" customHeight="1">
      <c r="A54" s="230" t="s">
        <v>199</v>
      </c>
      <c r="B54" s="224">
        <v>61</v>
      </c>
      <c r="C54" s="224"/>
      <c r="D54" s="60"/>
      <c r="E54" s="59"/>
    </row>
    <row r="55" spans="1:6" ht="29.25" customHeight="1">
      <c r="A55" s="226" t="s">
        <v>200</v>
      </c>
      <c r="B55" s="222">
        <v>70</v>
      </c>
      <c r="C55" s="224"/>
      <c r="D55" s="228">
        <f>D51+D53+D54</f>
        <v>234551637935</v>
      </c>
      <c r="E55" s="257">
        <f>E51+E53+E54</f>
        <v>192842436613</v>
      </c>
      <c r="F55" s="229"/>
    </row>
    <row r="56" spans="1:6" ht="21" customHeight="1">
      <c r="A56" s="311"/>
      <c r="B56" s="312"/>
      <c r="C56" s="313"/>
      <c r="D56" s="314"/>
      <c r="E56" s="315"/>
      <c r="F56" s="229"/>
    </row>
    <row r="57" spans="1:6" s="3" customFormat="1" ht="20.100000000000001" customHeight="1">
      <c r="B57" s="61"/>
      <c r="C57" s="336" t="s">
        <v>480</v>
      </c>
      <c r="D57" s="336"/>
      <c r="E57" s="336"/>
      <c r="F57" s="220"/>
    </row>
    <row r="58" spans="1:6" s="3" customFormat="1" ht="20.100000000000001" customHeight="1">
      <c r="A58" s="316" t="s">
        <v>202</v>
      </c>
      <c r="B58" s="316"/>
      <c r="C58" s="316"/>
      <c r="D58" s="316"/>
      <c r="E58" s="316"/>
      <c r="F58" s="220"/>
    </row>
    <row r="59" spans="1:6" s="3" customFormat="1" ht="20.100000000000001" customHeight="1">
      <c r="A59" s="61"/>
      <c r="B59" s="61"/>
      <c r="C59" s="61"/>
      <c r="D59" s="61"/>
      <c r="E59" s="61"/>
      <c r="F59" s="220"/>
    </row>
    <row r="60" spans="1:6" s="3" customFormat="1" ht="20.100000000000001" customHeight="1">
      <c r="A60" s="61"/>
      <c r="B60" s="61"/>
      <c r="C60" s="61"/>
      <c r="D60" s="61"/>
      <c r="E60" s="61"/>
      <c r="F60" s="220"/>
    </row>
    <row r="61" spans="1:6" s="3" customFormat="1" ht="20.100000000000001" customHeight="1">
      <c r="B61" s="61"/>
      <c r="C61" s="61"/>
      <c r="F61" s="220"/>
    </row>
    <row r="62" spans="1:6" s="3" customFormat="1" ht="20.100000000000001" customHeight="1">
      <c r="B62" s="61"/>
      <c r="C62" s="61"/>
      <c r="F62" s="220"/>
    </row>
    <row r="63" spans="1:6" s="3" customFormat="1" ht="20.100000000000001" customHeight="1">
      <c r="B63" s="61"/>
      <c r="C63" s="61"/>
      <c r="F63" s="220"/>
    </row>
    <row r="64" spans="1:6" s="3" customFormat="1" ht="20.100000000000001" customHeight="1">
      <c r="A64" s="3" t="s">
        <v>117</v>
      </c>
    </row>
    <row r="65" spans="1:5" s="3" customFormat="1" ht="20.100000000000001" customHeight="1">
      <c r="A65" s="316" t="s">
        <v>203</v>
      </c>
      <c r="B65" s="316"/>
      <c r="C65" s="316"/>
      <c r="D65" s="316"/>
      <c r="E65" s="316"/>
    </row>
  </sheetData>
  <mergeCells count="6">
    <mergeCell ref="A5:E5"/>
    <mergeCell ref="A3:E3"/>
    <mergeCell ref="A58:E58"/>
    <mergeCell ref="A65:E65"/>
    <mergeCell ref="A4:E4"/>
    <mergeCell ref="C57:E57"/>
  </mergeCells>
  <phoneticPr fontId="19" type="noConversion"/>
  <pageMargins left="0.35433070866141736" right="0.31496062992125984" top="0.35433070866141736" bottom="0.39370078740157483" header="0.31496062992125984" footer="0.15748031496062992"/>
  <pageSetup paperSize="9" orientation="portrait" r:id="rId1"/>
  <headerFooter>
    <oddFooter>&amp;C&amp;10&amp;P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V345"/>
  <sheetViews>
    <sheetView topLeftCell="A288" zoomScale="90" zoomScaleNormal="90" workbookViewId="0">
      <selection activeCell="A288" sqref="A1:XFD1048576"/>
    </sheetView>
  </sheetViews>
  <sheetFormatPr defaultRowHeight="16.5"/>
  <cols>
    <col min="1" max="1" width="12.6640625" style="68" customWidth="1"/>
    <col min="2" max="2" width="13" style="68" customWidth="1"/>
    <col min="3" max="3" width="12.21875" style="68" customWidth="1"/>
    <col min="4" max="4" width="12.33203125" style="68" customWidth="1"/>
    <col min="5" max="5" width="12" style="68" customWidth="1"/>
    <col min="6" max="7" width="11.77734375" style="68" customWidth="1"/>
    <col min="8" max="8" width="13.109375" style="68" customWidth="1"/>
    <col min="9" max="16384" width="8.88671875" style="68"/>
  </cols>
  <sheetData>
    <row r="1" spans="1:10" ht="18">
      <c r="A1" s="338" t="s">
        <v>231</v>
      </c>
      <c r="B1" s="338"/>
      <c r="C1" s="338"/>
      <c r="D1" s="338"/>
      <c r="E1" s="338"/>
      <c r="F1" s="338"/>
      <c r="G1" s="67"/>
      <c r="H1" s="67"/>
      <c r="I1" s="67"/>
    </row>
    <row r="2" spans="1:10" ht="18">
      <c r="A2" s="338" t="s">
        <v>232</v>
      </c>
      <c r="B2" s="338"/>
      <c r="C2" s="338"/>
      <c r="D2" s="338"/>
      <c r="E2" s="338"/>
      <c r="F2" s="338"/>
      <c r="G2" s="338"/>
      <c r="H2" s="67"/>
      <c r="I2" s="67"/>
    </row>
    <row r="3" spans="1:10" ht="18">
      <c r="A3" s="69"/>
      <c r="B3" s="69"/>
      <c r="C3" s="69"/>
      <c r="D3" s="69"/>
      <c r="E3" s="69"/>
      <c r="F3" s="69"/>
      <c r="G3" s="69"/>
      <c r="H3" s="67"/>
      <c r="I3" s="67"/>
    </row>
    <row r="4" spans="1:10" ht="18">
      <c r="A4" s="69"/>
      <c r="B4" s="69"/>
      <c r="C4" s="69"/>
      <c r="D4" s="69"/>
      <c r="E4" s="69"/>
      <c r="F4" s="69"/>
      <c r="G4" s="69"/>
      <c r="H4" s="67"/>
      <c r="I4" s="67"/>
    </row>
    <row r="5" spans="1:10" ht="18">
      <c r="A5" s="339" t="s">
        <v>430</v>
      </c>
      <c r="B5" s="339"/>
      <c r="C5" s="339"/>
      <c r="D5" s="339"/>
      <c r="E5" s="339"/>
      <c r="F5" s="339"/>
      <c r="G5" s="67"/>
      <c r="H5" s="67"/>
      <c r="I5" s="67"/>
    </row>
    <row r="6" spans="1:10">
      <c r="A6" s="340" t="s">
        <v>233</v>
      </c>
      <c r="B6" s="340"/>
      <c r="C6" s="340"/>
      <c r="D6" s="340"/>
      <c r="E6" s="340"/>
      <c r="F6" s="340"/>
      <c r="G6" s="70"/>
      <c r="H6" s="70"/>
      <c r="I6" s="70"/>
    </row>
    <row r="7" spans="1:10">
      <c r="A7" s="71"/>
      <c r="B7" s="71"/>
      <c r="C7" s="71"/>
      <c r="D7" s="71"/>
      <c r="E7" s="71"/>
      <c r="F7" s="71"/>
      <c r="G7" s="70"/>
      <c r="H7" s="70"/>
      <c r="I7" s="70"/>
    </row>
    <row r="8" spans="1:10">
      <c r="A8" s="72"/>
      <c r="B8" s="72"/>
      <c r="C8" s="72"/>
      <c r="D8" s="72"/>
      <c r="E8" s="72"/>
      <c r="F8" s="72"/>
      <c r="G8" s="72"/>
      <c r="H8" s="72"/>
      <c r="I8" s="73"/>
    </row>
    <row r="9" spans="1:10" ht="17.25">
      <c r="A9" s="74" t="s">
        <v>234</v>
      </c>
      <c r="B9" s="74"/>
      <c r="C9" s="75"/>
      <c r="D9" s="75"/>
      <c r="E9" s="76"/>
      <c r="F9" s="76"/>
      <c r="G9" s="76"/>
      <c r="H9" s="76"/>
      <c r="I9" s="73"/>
    </row>
    <row r="10" spans="1:10" ht="17.25">
      <c r="A10" s="82" t="s">
        <v>235</v>
      </c>
      <c r="B10" s="82"/>
      <c r="C10" s="77"/>
      <c r="D10" s="74"/>
      <c r="E10" s="74"/>
      <c r="F10" s="78"/>
      <c r="G10" s="78"/>
      <c r="H10" s="78"/>
      <c r="I10" s="73"/>
    </row>
    <row r="11" spans="1:10">
      <c r="A11" s="79" t="s">
        <v>236</v>
      </c>
      <c r="B11" s="80" t="s">
        <v>237</v>
      </c>
      <c r="C11" s="78"/>
      <c r="D11" s="78"/>
      <c r="E11" s="78"/>
      <c r="F11" s="78"/>
      <c r="G11" s="78"/>
      <c r="H11" s="78"/>
      <c r="I11" s="73"/>
    </row>
    <row r="12" spans="1:10">
      <c r="A12" s="79" t="s">
        <v>238</v>
      </c>
      <c r="B12" s="80" t="s">
        <v>239</v>
      </c>
      <c r="C12" s="78"/>
      <c r="D12" s="78"/>
      <c r="E12" s="78"/>
      <c r="F12" s="78"/>
      <c r="G12" s="78"/>
      <c r="H12" s="78"/>
      <c r="I12" s="73"/>
    </row>
    <row r="13" spans="1:10" ht="17.25">
      <c r="A13" s="81" t="s">
        <v>240</v>
      </c>
      <c r="B13" s="77"/>
      <c r="C13" s="78"/>
      <c r="D13" s="78"/>
      <c r="E13" s="78"/>
      <c r="F13" s="78"/>
      <c r="G13" s="78"/>
      <c r="H13" s="78"/>
      <c r="I13" s="73"/>
    </row>
    <row r="14" spans="1:10">
      <c r="A14" s="341" t="s">
        <v>241</v>
      </c>
      <c r="B14" s="341"/>
      <c r="C14" s="341"/>
      <c r="D14" s="341"/>
      <c r="E14" s="341"/>
      <c r="F14" s="341"/>
      <c r="G14" s="341"/>
      <c r="H14" s="341"/>
      <c r="I14" s="341"/>
      <c r="J14" s="341"/>
    </row>
    <row r="15" spans="1:10" ht="17.25">
      <c r="A15" s="75" t="s">
        <v>242</v>
      </c>
      <c r="B15" s="75"/>
      <c r="C15" s="76"/>
      <c r="D15" s="76"/>
      <c r="E15" s="76"/>
      <c r="F15" s="76"/>
      <c r="G15" s="76"/>
      <c r="H15" s="76"/>
      <c r="I15" s="73"/>
    </row>
    <row r="16" spans="1:10">
      <c r="A16" s="82" t="s">
        <v>243</v>
      </c>
      <c r="B16" s="83"/>
      <c r="C16" s="78"/>
      <c r="D16" s="78"/>
      <c r="E16" s="78"/>
      <c r="F16" s="78"/>
      <c r="G16" s="78"/>
      <c r="H16" s="78"/>
      <c r="I16" s="73"/>
    </row>
    <row r="17" spans="1:9">
      <c r="A17" s="82" t="s">
        <v>244</v>
      </c>
      <c r="B17" s="83"/>
      <c r="C17" s="78"/>
      <c r="D17" s="78"/>
      <c r="E17" s="78"/>
      <c r="F17" s="78"/>
      <c r="G17" s="78"/>
      <c r="H17" s="78"/>
      <c r="I17" s="73"/>
    </row>
    <row r="18" spans="1:9" ht="17.25">
      <c r="A18" s="74" t="s">
        <v>245</v>
      </c>
      <c r="B18" s="76"/>
      <c r="C18" s="76"/>
      <c r="D18" s="76"/>
      <c r="E18" s="76"/>
      <c r="F18" s="76"/>
      <c r="G18" s="76"/>
      <c r="H18" s="76"/>
      <c r="I18" s="73"/>
    </row>
    <row r="19" spans="1:9">
      <c r="A19" s="82" t="s">
        <v>246</v>
      </c>
      <c r="B19" s="83"/>
      <c r="C19" s="78"/>
      <c r="D19" s="78"/>
      <c r="E19" s="78"/>
      <c r="F19" s="78"/>
      <c r="G19" s="78"/>
      <c r="H19" s="78"/>
      <c r="I19" s="73"/>
    </row>
    <row r="20" spans="1:9">
      <c r="A20" s="341" t="s">
        <v>247</v>
      </c>
      <c r="B20" s="341"/>
      <c r="C20" s="341"/>
      <c r="D20" s="78"/>
      <c r="E20" s="78"/>
      <c r="F20" s="78"/>
      <c r="G20" s="78"/>
      <c r="H20" s="78"/>
      <c r="I20" s="73"/>
    </row>
    <row r="21" spans="1:9">
      <c r="A21" s="82" t="s">
        <v>248</v>
      </c>
      <c r="B21" s="84"/>
      <c r="C21" s="78"/>
      <c r="D21" s="78"/>
      <c r="E21" s="78"/>
      <c r="F21" s="78"/>
      <c r="G21" s="78"/>
      <c r="H21" s="78"/>
    </row>
    <row r="22" spans="1:9" ht="17.25">
      <c r="A22" s="82" t="s">
        <v>249</v>
      </c>
      <c r="B22" s="85"/>
      <c r="C22" s="86"/>
      <c r="D22" s="86"/>
      <c r="E22" s="86"/>
      <c r="F22" s="86"/>
      <c r="G22" s="86"/>
      <c r="H22" s="86"/>
    </row>
    <row r="23" spans="1:9">
      <c r="A23" s="81" t="s">
        <v>250</v>
      </c>
      <c r="B23" s="81"/>
      <c r="C23" s="81"/>
      <c r="D23" s="81"/>
      <c r="E23" s="86"/>
      <c r="F23" s="86"/>
      <c r="G23" s="86"/>
      <c r="H23" s="86"/>
    </row>
    <row r="24" spans="1:9" ht="17.25">
      <c r="A24" s="74" t="s">
        <v>251</v>
      </c>
      <c r="B24" s="74"/>
      <c r="C24" s="86"/>
      <c r="D24" s="86"/>
      <c r="E24" s="86"/>
      <c r="F24" s="86"/>
      <c r="G24" s="86"/>
      <c r="H24" s="86"/>
    </row>
    <row r="25" spans="1:9" ht="17.25">
      <c r="A25" s="82" t="s">
        <v>252</v>
      </c>
      <c r="B25" s="87"/>
      <c r="C25" s="86"/>
      <c r="D25" s="86"/>
      <c r="E25" s="86"/>
      <c r="F25" s="86"/>
      <c r="G25" s="86"/>
      <c r="H25" s="86"/>
    </row>
    <row r="26" spans="1:9" ht="17.25">
      <c r="A26" s="77"/>
      <c r="B26" s="82" t="s">
        <v>253</v>
      </c>
      <c r="C26" s="86"/>
      <c r="D26" s="86"/>
      <c r="E26" s="86"/>
      <c r="F26" s="86"/>
      <c r="G26" s="86"/>
      <c r="H26" s="86"/>
    </row>
    <row r="27" spans="1:9" ht="17.25">
      <c r="A27" s="82" t="s">
        <v>254</v>
      </c>
      <c r="B27" s="87"/>
      <c r="C27" s="86"/>
      <c r="D27" s="86"/>
      <c r="E27" s="86"/>
      <c r="F27" s="86"/>
      <c r="G27" s="86"/>
      <c r="H27" s="86"/>
    </row>
    <row r="28" spans="1:9">
      <c r="A28" s="79"/>
      <c r="B28" s="82" t="s">
        <v>255</v>
      </c>
      <c r="C28" s="86"/>
      <c r="D28" s="86"/>
      <c r="E28" s="86"/>
      <c r="F28" s="86"/>
      <c r="G28" s="86"/>
      <c r="H28" s="86"/>
    </row>
    <row r="29" spans="1:9">
      <c r="A29" s="79"/>
      <c r="B29" s="82" t="s">
        <v>256</v>
      </c>
      <c r="C29" s="86"/>
      <c r="D29" s="86"/>
      <c r="E29" s="86"/>
      <c r="F29" s="86"/>
      <c r="G29" s="86"/>
      <c r="H29" s="86"/>
    </row>
    <row r="30" spans="1:9">
      <c r="A30" s="79"/>
      <c r="B30" s="82" t="s">
        <v>257</v>
      </c>
      <c r="C30" s="86"/>
      <c r="D30" s="86"/>
      <c r="E30" s="86"/>
      <c r="F30" s="86"/>
      <c r="G30" s="86"/>
      <c r="H30" s="86"/>
    </row>
    <row r="31" spans="1:9" ht="17.25">
      <c r="A31" s="82" t="s">
        <v>258</v>
      </c>
      <c r="B31" s="87"/>
      <c r="C31" s="86"/>
      <c r="D31" s="86"/>
      <c r="E31" s="86"/>
      <c r="F31" s="86"/>
      <c r="G31" s="86"/>
      <c r="H31" s="86"/>
    </row>
    <row r="32" spans="1:9">
      <c r="A32" s="79"/>
      <c r="B32" s="80" t="s">
        <v>259</v>
      </c>
      <c r="C32" s="86"/>
      <c r="D32" s="86"/>
      <c r="E32" s="86"/>
      <c r="F32" s="86"/>
      <c r="G32" s="86"/>
      <c r="H32" s="86"/>
    </row>
    <row r="33" spans="1:8">
      <c r="A33" s="79"/>
      <c r="B33" s="80" t="s">
        <v>260</v>
      </c>
      <c r="C33" s="86"/>
      <c r="D33" s="86"/>
      <c r="E33" s="86"/>
      <c r="F33" s="86"/>
      <c r="G33" s="86"/>
      <c r="H33" s="86"/>
    </row>
    <row r="34" spans="1:8" ht="17.25">
      <c r="A34" s="82" t="s">
        <v>261</v>
      </c>
      <c r="B34" s="77"/>
      <c r="C34" s="86"/>
      <c r="D34" s="86"/>
      <c r="E34" s="86"/>
      <c r="F34" s="86"/>
      <c r="G34" s="86"/>
      <c r="H34" s="86"/>
    </row>
    <row r="35" spans="1:8">
      <c r="A35" s="79"/>
      <c r="B35" s="88" t="s">
        <v>262</v>
      </c>
      <c r="C35" s="86"/>
      <c r="D35" s="86"/>
      <c r="E35" s="86"/>
      <c r="F35" s="86"/>
      <c r="G35" s="86"/>
      <c r="H35" s="86"/>
    </row>
    <row r="36" spans="1:8">
      <c r="A36" s="79"/>
      <c r="B36" s="88" t="s">
        <v>263</v>
      </c>
      <c r="C36" s="86"/>
      <c r="D36" s="86"/>
      <c r="E36" s="86"/>
      <c r="F36" s="86"/>
      <c r="G36" s="86"/>
      <c r="H36" s="86"/>
    </row>
    <row r="37" spans="1:8">
      <c r="A37" s="79"/>
      <c r="B37" s="81" t="s">
        <v>264</v>
      </c>
      <c r="C37" s="86"/>
      <c r="D37" s="86"/>
      <c r="E37" s="86"/>
      <c r="F37" s="86"/>
      <c r="G37" s="86"/>
      <c r="H37" s="86"/>
    </row>
    <row r="38" spans="1:8">
      <c r="A38" s="79"/>
      <c r="B38" s="80" t="s">
        <v>265</v>
      </c>
      <c r="C38" s="79" t="s">
        <v>266</v>
      </c>
      <c r="D38" s="78"/>
      <c r="E38" s="78"/>
      <c r="F38" s="78"/>
      <c r="G38" s="78"/>
      <c r="H38" s="78"/>
    </row>
    <row r="39" spans="1:8">
      <c r="A39" s="79"/>
      <c r="B39" s="80" t="s">
        <v>267</v>
      </c>
      <c r="C39" s="79" t="s">
        <v>268</v>
      </c>
      <c r="D39" s="78"/>
      <c r="E39" s="78"/>
      <c r="F39" s="78"/>
      <c r="G39" s="78"/>
      <c r="H39" s="78"/>
    </row>
    <row r="40" spans="1:8">
      <c r="A40" s="79"/>
      <c r="B40" s="80" t="s">
        <v>269</v>
      </c>
      <c r="C40" s="79" t="s">
        <v>270</v>
      </c>
      <c r="D40" s="78"/>
      <c r="E40" s="78"/>
      <c r="F40" s="78"/>
      <c r="G40" s="78"/>
      <c r="H40" s="78"/>
    </row>
    <row r="41" spans="1:8">
      <c r="A41" s="79"/>
      <c r="B41" s="80" t="s">
        <v>271</v>
      </c>
      <c r="C41" s="79" t="s">
        <v>272</v>
      </c>
      <c r="D41" s="78"/>
      <c r="E41" s="78"/>
      <c r="F41" s="78"/>
      <c r="G41" s="78"/>
      <c r="H41" s="78"/>
    </row>
    <row r="42" spans="1:8">
      <c r="A42" s="79"/>
      <c r="B42" s="80" t="s">
        <v>273</v>
      </c>
      <c r="C42" s="79" t="s">
        <v>274</v>
      </c>
      <c r="D42" s="78"/>
      <c r="E42" s="78"/>
      <c r="F42" s="78"/>
      <c r="G42" s="78"/>
      <c r="H42" s="78"/>
    </row>
    <row r="43" spans="1:8">
      <c r="A43" s="82" t="s">
        <v>275</v>
      </c>
      <c r="B43" s="77"/>
      <c r="C43" s="78"/>
      <c r="D43" s="78"/>
      <c r="E43" s="78"/>
      <c r="F43" s="78"/>
      <c r="G43" s="78"/>
      <c r="H43" s="78"/>
    </row>
    <row r="44" spans="1:8">
      <c r="A44" s="79"/>
      <c r="B44" s="82" t="s">
        <v>276</v>
      </c>
      <c r="C44" s="78"/>
      <c r="D44" s="78"/>
      <c r="E44" s="78"/>
      <c r="F44" s="78"/>
      <c r="G44" s="78"/>
      <c r="H44" s="78"/>
    </row>
    <row r="45" spans="1:8">
      <c r="A45" s="79"/>
      <c r="B45" s="82" t="s">
        <v>277</v>
      </c>
      <c r="C45" s="78"/>
      <c r="D45" s="78"/>
      <c r="E45" s="78"/>
      <c r="F45" s="78"/>
      <c r="G45" s="78"/>
      <c r="H45" s="78"/>
    </row>
    <row r="46" spans="1:8">
      <c r="A46" s="79"/>
      <c r="B46" s="82" t="s">
        <v>278</v>
      </c>
      <c r="C46" s="78"/>
      <c r="D46" s="78"/>
      <c r="E46" s="78"/>
      <c r="F46" s="78"/>
      <c r="G46" s="78"/>
      <c r="H46" s="78"/>
    </row>
    <row r="47" spans="1:8">
      <c r="A47" s="79"/>
      <c r="B47" s="82" t="s">
        <v>279</v>
      </c>
      <c r="C47" s="78"/>
      <c r="D47" s="78"/>
      <c r="E47" s="78"/>
      <c r="F47" s="78"/>
      <c r="G47" s="78"/>
      <c r="H47" s="78"/>
    </row>
    <row r="48" spans="1:8">
      <c r="A48" s="79"/>
      <c r="B48" s="82"/>
      <c r="C48" s="78"/>
      <c r="D48" s="78"/>
      <c r="E48" s="78"/>
      <c r="F48" s="78"/>
      <c r="G48" s="78"/>
      <c r="H48" s="78"/>
    </row>
    <row r="49" spans="1:8">
      <c r="A49" s="342" t="s">
        <v>280</v>
      </c>
      <c r="B49" s="342"/>
      <c r="C49" s="78"/>
      <c r="D49" s="78"/>
      <c r="E49" s="78"/>
      <c r="F49" s="78"/>
      <c r="G49" s="78"/>
      <c r="H49" s="78"/>
    </row>
    <row r="50" spans="1:8">
      <c r="A50" s="89" t="s">
        <v>281</v>
      </c>
      <c r="B50" s="82"/>
      <c r="C50" s="78"/>
      <c r="D50" s="78"/>
      <c r="E50" s="78"/>
      <c r="F50" s="78"/>
      <c r="G50" s="78"/>
      <c r="H50" s="78"/>
    </row>
    <row r="51" spans="1:8">
      <c r="A51" s="89" t="s">
        <v>282</v>
      </c>
      <c r="B51" s="82"/>
      <c r="C51" s="78"/>
      <c r="D51" s="78"/>
      <c r="E51" s="78"/>
      <c r="F51" s="78"/>
      <c r="G51" s="78"/>
      <c r="H51" s="78"/>
    </row>
    <row r="52" spans="1:8">
      <c r="A52" s="89" t="s">
        <v>283</v>
      </c>
      <c r="B52" s="82"/>
      <c r="C52" s="78"/>
      <c r="D52" s="78"/>
      <c r="E52" s="78"/>
      <c r="F52" s="78"/>
      <c r="G52" s="78"/>
      <c r="H52" s="78"/>
    </row>
    <row r="53" spans="1:8">
      <c r="A53" s="89" t="s">
        <v>284</v>
      </c>
      <c r="B53" s="82"/>
      <c r="C53" s="78"/>
      <c r="D53" s="78"/>
      <c r="E53" s="78"/>
      <c r="F53" s="78"/>
      <c r="G53" s="78"/>
      <c r="H53" s="78"/>
    </row>
    <row r="54" spans="1:8">
      <c r="A54" s="89" t="s">
        <v>285</v>
      </c>
      <c r="B54" s="82"/>
      <c r="C54" s="78"/>
      <c r="D54" s="78"/>
      <c r="E54" s="78"/>
      <c r="F54" s="78"/>
      <c r="G54" s="78"/>
      <c r="H54" s="78"/>
    </row>
    <row r="55" spans="1:8">
      <c r="A55" s="79"/>
      <c r="B55" s="82"/>
      <c r="C55" s="78"/>
      <c r="D55" s="78"/>
      <c r="E55" s="78"/>
      <c r="F55" s="78"/>
      <c r="G55" s="78"/>
      <c r="H55" s="78"/>
    </row>
    <row r="56" spans="1:8" ht="17.25">
      <c r="A56" s="74" t="s">
        <v>286</v>
      </c>
      <c r="B56" s="90"/>
      <c r="C56" s="91"/>
      <c r="D56" s="91"/>
      <c r="E56" s="91"/>
      <c r="F56" s="91"/>
      <c r="G56" s="91"/>
      <c r="H56" s="91"/>
    </row>
    <row r="57" spans="1:8">
      <c r="A57" s="92" t="s">
        <v>287</v>
      </c>
      <c r="B57" s="92"/>
      <c r="C57" s="92"/>
      <c r="D57" s="93"/>
      <c r="E57" s="94"/>
      <c r="F57" s="94"/>
      <c r="G57" s="94"/>
      <c r="H57" s="94"/>
    </row>
    <row r="58" spans="1:8">
      <c r="A58" s="95"/>
      <c r="B58" s="96"/>
      <c r="C58" s="97"/>
      <c r="D58" s="98">
        <v>42369</v>
      </c>
      <c r="E58" s="98">
        <v>42004</v>
      </c>
      <c r="F58" s="94"/>
      <c r="G58" s="94"/>
      <c r="H58" s="94"/>
    </row>
    <row r="59" spans="1:8">
      <c r="A59" s="86"/>
      <c r="B59" s="82" t="s">
        <v>288</v>
      </c>
      <c r="C59" s="86"/>
      <c r="D59" s="50">
        <v>717398200</v>
      </c>
      <c r="E59" s="50">
        <v>778605700</v>
      </c>
      <c r="F59" s="86"/>
      <c r="G59" s="86"/>
      <c r="H59" s="86"/>
    </row>
    <row r="60" spans="1:8">
      <c r="A60" s="86"/>
      <c r="B60" s="82" t="s">
        <v>289</v>
      </c>
      <c r="C60" s="86"/>
      <c r="D60" s="50">
        <v>48494239735</v>
      </c>
      <c r="E60" s="50">
        <v>25928830913</v>
      </c>
      <c r="F60" s="86"/>
      <c r="G60" s="86"/>
      <c r="H60" s="86"/>
    </row>
    <row r="61" spans="1:8">
      <c r="A61" s="86"/>
      <c r="B61" s="82" t="s">
        <v>290</v>
      </c>
      <c r="C61" s="86"/>
      <c r="D61" s="50">
        <v>185340000000</v>
      </c>
      <c r="E61" s="50">
        <v>166135000000</v>
      </c>
      <c r="F61" s="86"/>
      <c r="G61" s="86"/>
      <c r="H61" s="86"/>
    </row>
    <row r="62" spans="1:8" ht="17.25" thickBot="1">
      <c r="A62" s="86"/>
      <c r="B62" s="86"/>
      <c r="C62" s="86"/>
      <c r="D62" s="99">
        <f>SUM(D59:D61)</f>
        <v>234551637935</v>
      </c>
      <c r="E62" s="99">
        <f>SUM(E59:E61)</f>
        <v>192842436613</v>
      </c>
      <c r="F62" s="86"/>
      <c r="G62" s="86"/>
      <c r="H62" s="86"/>
    </row>
    <row r="63" spans="1:8" ht="17.25" thickTop="1">
      <c r="A63" s="86"/>
      <c r="B63" s="86"/>
      <c r="C63" s="86"/>
      <c r="D63" s="100"/>
      <c r="E63" s="100"/>
      <c r="F63" s="86"/>
      <c r="G63" s="86"/>
      <c r="H63" s="86"/>
    </row>
    <row r="64" spans="1:8">
      <c r="A64" s="343" t="s">
        <v>291</v>
      </c>
      <c r="B64" s="343"/>
      <c r="C64" s="343"/>
      <c r="D64" s="101"/>
      <c r="E64" s="102"/>
      <c r="F64" s="94"/>
      <c r="G64" s="94"/>
      <c r="H64" s="94"/>
    </row>
    <row r="65" spans="1:8">
      <c r="A65" s="95"/>
      <c r="B65" s="82" t="s">
        <v>292</v>
      </c>
      <c r="C65" s="93"/>
      <c r="D65" s="103"/>
      <c r="E65" s="102"/>
      <c r="F65" s="94"/>
      <c r="G65" s="94"/>
      <c r="H65" s="94"/>
    </row>
    <row r="66" spans="1:8">
      <c r="A66" s="95"/>
      <c r="B66" s="104"/>
      <c r="C66" s="97"/>
      <c r="D66" s="98">
        <v>42369</v>
      </c>
      <c r="E66" s="98">
        <v>42004</v>
      </c>
      <c r="F66" s="94"/>
      <c r="G66" s="94"/>
      <c r="H66" s="94"/>
    </row>
    <row r="67" spans="1:8">
      <c r="A67" s="86"/>
      <c r="B67" s="105" t="s">
        <v>293</v>
      </c>
      <c r="C67" s="86"/>
      <c r="D67" s="50">
        <f>E70</f>
        <v>1715204229</v>
      </c>
      <c r="E67" s="50">
        <v>1645491690</v>
      </c>
      <c r="F67" s="94"/>
      <c r="G67" s="86"/>
      <c r="H67" s="86"/>
    </row>
    <row r="68" spans="1:8">
      <c r="A68" s="86"/>
      <c r="B68" s="105" t="s">
        <v>294</v>
      </c>
      <c r="C68" s="86"/>
      <c r="D68" s="50">
        <v>0</v>
      </c>
      <c r="E68" s="50">
        <v>69712539</v>
      </c>
      <c r="F68" s="94"/>
      <c r="G68" s="86"/>
      <c r="H68" s="86"/>
    </row>
    <row r="69" spans="1:8">
      <c r="A69" s="86"/>
      <c r="B69" s="105" t="s">
        <v>295</v>
      </c>
      <c r="C69" s="86"/>
      <c r="D69" s="106">
        <v>0</v>
      </c>
      <c r="E69" s="106">
        <v>0</v>
      </c>
      <c r="F69" s="94"/>
      <c r="G69" s="86"/>
      <c r="H69" s="86"/>
    </row>
    <row r="70" spans="1:8" ht="17.25" thickBot="1">
      <c r="A70" s="86"/>
      <c r="B70" s="105" t="s">
        <v>296</v>
      </c>
      <c r="C70" s="86"/>
      <c r="D70" s="99">
        <f>SUM(D67:D69)</f>
        <v>1715204229</v>
      </c>
      <c r="E70" s="99">
        <f>SUM(E67:E69)</f>
        <v>1715204229</v>
      </c>
      <c r="F70" s="94"/>
      <c r="G70" s="86"/>
      <c r="H70" s="86"/>
    </row>
    <row r="71" spans="1:8" ht="17.25" thickTop="1">
      <c r="A71" s="86"/>
      <c r="B71" s="107"/>
      <c r="C71" s="86"/>
      <c r="D71" s="100"/>
      <c r="E71" s="100"/>
      <c r="F71" s="86"/>
      <c r="G71" s="86"/>
      <c r="H71" s="86"/>
    </row>
    <row r="72" spans="1:8">
      <c r="A72" s="344" t="s">
        <v>297</v>
      </c>
      <c r="B72" s="344"/>
      <c r="C72" s="344"/>
      <c r="D72" s="103"/>
      <c r="E72" s="102"/>
      <c r="F72" s="94"/>
      <c r="G72" s="94"/>
      <c r="H72" s="94"/>
    </row>
    <row r="73" spans="1:8">
      <c r="A73" s="95"/>
      <c r="B73" s="96"/>
      <c r="C73" s="97"/>
      <c r="D73" s="98">
        <v>42369</v>
      </c>
      <c r="E73" s="98">
        <v>42004</v>
      </c>
      <c r="F73" s="94"/>
      <c r="G73" s="94"/>
      <c r="H73" s="94"/>
    </row>
    <row r="74" spans="1:8">
      <c r="A74" s="86"/>
      <c r="B74" s="105" t="s">
        <v>298</v>
      </c>
      <c r="C74" s="86"/>
      <c r="D74" s="50">
        <v>56649766135</v>
      </c>
      <c r="E74" s="50">
        <v>63514991787</v>
      </c>
      <c r="F74" s="86"/>
      <c r="G74" s="86"/>
      <c r="H74" s="86"/>
    </row>
    <row r="75" spans="1:8">
      <c r="A75" s="86"/>
      <c r="B75" s="105" t="s">
        <v>299</v>
      </c>
      <c r="C75" s="86"/>
      <c r="D75" s="50">
        <v>37132436228</v>
      </c>
      <c r="E75" s="50">
        <v>34067638613</v>
      </c>
      <c r="F75" s="86"/>
      <c r="G75" s="86"/>
      <c r="H75" s="86"/>
    </row>
    <row r="76" spans="1:8">
      <c r="A76" s="86"/>
      <c r="B76" s="105" t="s">
        <v>300</v>
      </c>
      <c r="C76" s="86"/>
      <c r="D76" s="50">
        <v>3192207305</v>
      </c>
      <c r="E76" s="50">
        <v>3446329033</v>
      </c>
      <c r="F76" s="86"/>
      <c r="G76" s="86"/>
      <c r="H76" s="86"/>
    </row>
    <row r="77" spans="1:8">
      <c r="A77" s="86"/>
      <c r="B77" s="105" t="s">
        <v>301</v>
      </c>
      <c r="C77" s="86"/>
      <c r="D77" s="50">
        <v>103901065033</v>
      </c>
      <c r="E77" s="50">
        <v>77715837911</v>
      </c>
      <c r="F77" s="86"/>
      <c r="G77" s="86"/>
      <c r="H77" s="86"/>
    </row>
    <row r="78" spans="1:8">
      <c r="A78" s="86"/>
      <c r="B78" s="104" t="s">
        <v>431</v>
      </c>
      <c r="C78" s="86"/>
      <c r="D78" s="50">
        <v>39892150</v>
      </c>
      <c r="E78" s="50">
        <v>39892150</v>
      </c>
      <c r="F78" s="86"/>
      <c r="G78" s="86"/>
      <c r="H78" s="86"/>
    </row>
    <row r="79" spans="1:8">
      <c r="A79" s="86"/>
      <c r="B79" s="86"/>
      <c r="C79" s="86"/>
      <c r="D79" s="108">
        <f>SUM(D74:D78)</f>
        <v>200915366851</v>
      </c>
      <c r="E79" s="108">
        <f>SUM(E74:E78)</f>
        <v>178784689494</v>
      </c>
      <c r="F79" s="86"/>
      <c r="G79" s="86"/>
      <c r="H79" s="86"/>
    </row>
    <row r="80" spans="1:8">
      <c r="A80" s="86"/>
      <c r="B80" s="105" t="s">
        <v>302</v>
      </c>
      <c r="C80" s="86"/>
      <c r="D80" s="109">
        <v>-940677955</v>
      </c>
      <c r="E80" s="109">
        <v>-616710571</v>
      </c>
      <c r="F80" s="86"/>
      <c r="G80" s="86"/>
      <c r="H80" s="86"/>
    </row>
    <row r="81" spans="1:8" ht="18" thickBot="1">
      <c r="A81" s="86"/>
      <c r="B81" s="110" t="s">
        <v>303</v>
      </c>
      <c r="C81" s="86"/>
      <c r="D81" s="99">
        <f>D79+D80</f>
        <v>199974688896</v>
      </c>
      <c r="E81" s="99">
        <f>E79+E80</f>
        <v>178167978923</v>
      </c>
      <c r="F81" s="86"/>
      <c r="G81" s="86"/>
      <c r="H81" s="86"/>
    </row>
    <row r="82" spans="1:8" ht="17.25" thickTop="1">
      <c r="A82" s="95"/>
      <c r="B82" s="104"/>
      <c r="C82" s="93"/>
      <c r="D82" s="101"/>
      <c r="E82" s="102"/>
      <c r="F82" s="94"/>
      <c r="G82" s="94"/>
      <c r="H82" s="94"/>
    </row>
    <row r="83" spans="1:8">
      <c r="A83" s="95"/>
      <c r="B83" s="105" t="s">
        <v>304</v>
      </c>
      <c r="C83" s="97"/>
      <c r="D83" s="98">
        <v>42369</v>
      </c>
      <c r="E83" s="98">
        <v>42004</v>
      </c>
      <c r="F83" s="94"/>
      <c r="G83" s="94"/>
      <c r="H83" s="94"/>
    </row>
    <row r="84" spans="1:8">
      <c r="A84" s="86"/>
      <c r="B84" s="105" t="s">
        <v>293</v>
      </c>
      <c r="C84" s="86"/>
      <c r="D84" s="50">
        <f>E87</f>
        <v>616710571</v>
      </c>
      <c r="E84" s="50">
        <v>916827967</v>
      </c>
      <c r="F84" s="94"/>
      <c r="G84" s="86"/>
      <c r="H84" s="86"/>
    </row>
    <row r="85" spans="1:8">
      <c r="A85" s="86"/>
      <c r="B85" s="105" t="s">
        <v>294</v>
      </c>
      <c r="C85" s="86"/>
      <c r="D85" s="50">
        <f>1668111995+292126458</f>
        <v>1960238453</v>
      </c>
      <c r="E85" s="50">
        <f>800524006+266810462</f>
        <v>1067334468</v>
      </c>
      <c r="F85" s="94"/>
      <c r="G85" s="86"/>
      <c r="H85" s="86"/>
    </row>
    <row r="86" spans="1:8">
      <c r="A86" s="86"/>
      <c r="B86" s="105" t="s">
        <v>305</v>
      </c>
      <c r="C86" s="86"/>
      <c r="D86" s="106">
        <f>-156236710+-3720069+-234349212+-181893078+-1060072000</f>
        <v>-1636271069</v>
      </c>
      <c r="E86" s="106">
        <v>-1367451864</v>
      </c>
      <c r="F86" s="94"/>
      <c r="G86" s="86"/>
      <c r="H86" s="86"/>
    </row>
    <row r="87" spans="1:8" ht="17.25" thickBot="1">
      <c r="A87" s="86"/>
      <c r="B87" s="105" t="s">
        <v>296</v>
      </c>
      <c r="C87" s="86"/>
      <c r="D87" s="99">
        <f>SUM(D84:D86)</f>
        <v>940677955</v>
      </c>
      <c r="E87" s="99">
        <f>SUM(E84:E86)</f>
        <v>616710571</v>
      </c>
      <c r="F87" s="94"/>
      <c r="G87" s="86"/>
      <c r="H87" s="86"/>
    </row>
    <row r="88" spans="1:8" ht="17.25" thickTop="1">
      <c r="A88" s="86"/>
      <c r="B88" s="86"/>
      <c r="C88" s="86"/>
      <c r="D88" s="100"/>
      <c r="E88" s="100"/>
      <c r="F88" s="94"/>
      <c r="G88" s="86"/>
      <c r="H88" s="86"/>
    </row>
    <row r="89" spans="1:8">
      <c r="A89" s="343" t="s">
        <v>306</v>
      </c>
      <c r="B89" s="343"/>
      <c r="C89" s="343"/>
      <c r="D89" s="103"/>
      <c r="E89" s="102"/>
      <c r="F89" s="94"/>
      <c r="G89" s="94"/>
      <c r="H89" s="94"/>
    </row>
    <row r="90" spans="1:8">
      <c r="A90" s="95"/>
      <c r="B90" s="96"/>
      <c r="C90" s="97"/>
      <c r="D90" s="98">
        <v>42369</v>
      </c>
      <c r="E90" s="98">
        <v>42004</v>
      </c>
      <c r="F90" s="94"/>
      <c r="G90" s="94"/>
      <c r="H90" s="94"/>
    </row>
    <row r="91" spans="1:8">
      <c r="A91" s="86"/>
      <c r="B91" s="105" t="s">
        <v>307</v>
      </c>
      <c r="C91" s="86"/>
      <c r="D91" s="50">
        <v>17738647799</v>
      </c>
      <c r="E91" s="50">
        <v>21595389716</v>
      </c>
      <c r="F91" s="86"/>
      <c r="G91" s="86"/>
      <c r="H91" s="86"/>
    </row>
    <row r="92" spans="1:8">
      <c r="A92" s="86"/>
      <c r="B92" s="105" t="s">
        <v>308</v>
      </c>
      <c r="C92" s="86"/>
      <c r="D92" s="50">
        <v>0</v>
      </c>
      <c r="E92" s="50">
        <v>0</v>
      </c>
      <c r="F92" s="86"/>
      <c r="G92" s="86"/>
      <c r="H92" s="86"/>
    </row>
    <row r="93" spans="1:8" ht="18" thickBot="1">
      <c r="A93" s="86"/>
      <c r="B93" s="110" t="s">
        <v>303</v>
      </c>
      <c r="C93" s="86"/>
      <c r="D93" s="111">
        <f>D91+D92</f>
        <v>17738647799</v>
      </c>
      <c r="E93" s="111">
        <f>E91+E92</f>
        <v>21595389716</v>
      </c>
      <c r="F93" s="86"/>
      <c r="G93" s="86"/>
      <c r="H93" s="86"/>
    </row>
    <row r="94" spans="1:8" ht="17.25" thickTop="1">
      <c r="A94" s="86"/>
      <c r="B94" s="86"/>
      <c r="C94" s="86"/>
      <c r="D94" s="112"/>
      <c r="E94" s="112"/>
      <c r="F94" s="86"/>
      <c r="G94" s="86"/>
      <c r="H94" s="86"/>
    </row>
    <row r="95" spans="1:8">
      <c r="A95" s="343" t="s">
        <v>309</v>
      </c>
      <c r="B95" s="343"/>
      <c r="C95" s="343"/>
      <c r="D95" s="113"/>
      <c r="E95" s="94"/>
      <c r="F95" s="94"/>
      <c r="G95" s="94"/>
      <c r="H95" s="94"/>
    </row>
    <row r="96" spans="1:8" ht="27">
      <c r="A96" s="114" t="s">
        <v>310</v>
      </c>
      <c r="B96" s="114" t="s">
        <v>311</v>
      </c>
      <c r="C96" s="114" t="s">
        <v>312</v>
      </c>
      <c r="D96" s="114" t="s">
        <v>313</v>
      </c>
      <c r="E96" s="114" t="s">
        <v>314</v>
      </c>
      <c r="F96" s="114" t="s">
        <v>273</v>
      </c>
      <c r="G96" s="114" t="s">
        <v>315</v>
      </c>
      <c r="H96" s="86"/>
    </row>
    <row r="97" spans="1:9">
      <c r="A97" s="115" t="s">
        <v>316</v>
      </c>
      <c r="B97" s="86"/>
      <c r="C97" s="86"/>
      <c r="D97" s="86"/>
      <c r="E97" s="86"/>
      <c r="F97" s="86"/>
      <c r="G97" s="86"/>
      <c r="H97" s="86"/>
    </row>
    <row r="98" spans="1:9">
      <c r="A98" s="116" t="s">
        <v>317</v>
      </c>
      <c r="B98" s="50">
        <v>145070111269</v>
      </c>
      <c r="C98" s="50">
        <v>275631985637</v>
      </c>
      <c r="D98" s="51">
        <v>8842474682</v>
      </c>
      <c r="E98" s="51">
        <v>3349045789</v>
      </c>
      <c r="F98" s="51">
        <v>7044596596</v>
      </c>
      <c r="G98" s="51">
        <f>SUM(B98:F98)</f>
        <v>439938213973</v>
      </c>
      <c r="H98" s="86"/>
    </row>
    <row r="99" spans="1:9">
      <c r="A99" s="116" t="s">
        <v>318</v>
      </c>
      <c r="B99" s="50">
        <v>0</v>
      </c>
      <c r="C99" s="50">
        <v>2444949809</v>
      </c>
      <c r="D99" s="50">
        <v>0</v>
      </c>
      <c r="E99" s="50">
        <v>80230000</v>
      </c>
      <c r="F99" s="50">
        <v>155500000</v>
      </c>
      <c r="G99" s="51">
        <f>SUM(B99:F99)</f>
        <v>2680679809</v>
      </c>
      <c r="H99" s="86"/>
    </row>
    <row r="100" spans="1:9">
      <c r="A100" s="116" t="s">
        <v>319</v>
      </c>
      <c r="B100" s="117">
        <v>0</v>
      </c>
      <c r="C100" s="117">
        <v>0</v>
      </c>
      <c r="D100" s="117">
        <v>0</v>
      </c>
      <c r="E100" s="117">
        <v>0</v>
      </c>
      <c r="F100" s="117">
        <v>0</v>
      </c>
      <c r="G100" s="117">
        <f>SUM(B100:F100)</f>
        <v>0</v>
      </c>
      <c r="H100" s="86"/>
    </row>
    <row r="101" spans="1:9">
      <c r="A101" s="116" t="s">
        <v>320</v>
      </c>
      <c r="B101" s="117">
        <v>0</v>
      </c>
      <c r="C101" s="117">
        <v>0</v>
      </c>
      <c r="D101" s="117">
        <v>0</v>
      </c>
      <c r="E101" s="117">
        <v>0</v>
      </c>
      <c r="F101" s="117">
        <v>0</v>
      </c>
      <c r="G101" s="117">
        <f>SUM(B101:F101)</f>
        <v>0</v>
      </c>
      <c r="H101" s="86"/>
    </row>
    <row r="102" spans="1:9">
      <c r="A102" s="116" t="s">
        <v>296</v>
      </c>
      <c r="B102" s="118">
        <f t="shared" ref="B102:G102" si="0">SUM(B98:B101)</f>
        <v>145070111269</v>
      </c>
      <c r="C102" s="118">
        <f>SUM(C98:C101)</f>
        <v>278076935446</v>
      </c>
      <c r="D102" s="118">
        <f t="shared" si="0"/>
        <v>8842474682</v>
      </c>
      <c r="E102" s="118">
        <f t="shared" si="0"/>
        <v>3429275789</v>
      </c>
      <c r="F102" s="118">
        <f t="shared" si="0"/>
        <v>7200096596</v>
      </c>
      <c r="G102" s="118">
        <f t="shared" si="0"/>
        <v>442618893782</v>
      </c>
      <c r="H102" s="86"/>
    </row>
    <row r="103" spans="1:9">
      <c r="A103" s="115" t="s">
        <v>321</v>
      </c>
      <c r="B103" s="119"/>
      <c r="C103" s="119"/>
      <c r="D103" s="120"/>
      <c r="E103" s="120"/>
      <c r="F103" s="120"/>
      <c r="G103" s="120"/>
      <c r="H103" s="86"/>
    </row>
    <row r="104" spans="1:9">
      <c r="A104" s="116" t="s">
        <v>317</v>
      </c>
      <c r="B104" s="50">
        <f>78725456811-250</f>
        <v>78725456561</v>
      </c>
      <c r="C104" s="50">
        <v>231703706843</v>
      </c>
      <c r="D104" s="51">
        <v>7469720798</v>
      </c>
      <c r="E104" s="51">
        <v>3070780872</v>
      </c>
      <c r="F104" s="51">
        <v>6733408119</v>
      </c>
      <c r="G104" s="51">
        <f>SUM(B104:F104)</f>
        <v>327703073193</v>
      </c>
      <c r="H104" s="86"/>
    </row>
    <row r="105" spans="1:9" ht="27">
      <c r="A105" s="121" t="s">
        <v>322</v>
      </c>
      <c r="B105" s="50">
        <f>5452666464+(-3955375*12)</f>
        <v>5405201964</v>
      </c>
      <c r="C105" s="50">
        <v>11621012419</v>
      </c>
      <c r="D105" s="50">
        <v>342547621</v>
      </c>
      <c r="E105" s="50">
        <v>125634686</v>
      </c>
      <c r="F105" s="50">
        <v>94183150</v>
      </c>
      <c r="G105" s="51">
        <f>SUM(B105:F105)</f>
        <v>17588579840</v>
      </c>
      <c r="H105" s="86"/>
    </row>
    <row r="106" spans="1:9">
      <c r="A106" s="116" t="s">
        <v>319</v>
      </c>
      <c r="B106" s="117">
        <v>0</v>
      </c>
      <c r="C106" s="117">
        <v>0</v>
      </c>
      <c r="D106" s="117">
        <v>0</v>
      </c>
      <c r="E106" s="117">
        <v>0</v>
      </c>
      <c r="F106" s="117">
        <v>0</v>
      </c>
      <c r="G106" s="117">
        <f>SUM(B106:F106)</f>
        <v>0</v>
      </c>
      <c r="H106" s="86"/>
    </row>
    <row r="107" spans="1:9">
      <c r="A107" s="116" t="s">
        <v>320</v>
      </c>
      <c r="B107" s="117">
        <v>0</v>
      </c>
      <c r="C107" s="117">
        <v>0</v>
      </c>
      <c r="D107" s="117">
        <v>0</v>
      </c>
      <c r="E107" s="117">
        <v>0</v>
      </c>
      <c r="F107" s="117">
        <v>0</v>
      </c>
      <c r="G107" s="117">
        <f>SUM(B107:F107)</f>
        <v>0</v>
      </c>
      <c r="H107" s="86"/>
    </row>
    <row r="108" spans="1:9">
      <c r="A108" s="116" t="s">
        <v>296</v>
      </c>
      <c r="B108" s="118">
        <f t="shared" ref="B108:G108" si="1">SUM(B104:B106)</f>
        <v>84130658525</v>
      </c>
      <c r="C108" s="118">
        <f t="shared" si="1"/>
        <v>243324719262</v>
      </c>
      <c r="D108" s="118">
        <f t="shared" si="1"/>
        <v>7812268419</v>
      </c>
      <c r="E108" s="118">
        <f t="shared" si="1"/>
        <v>3196415558</v>
      </c>
      <c r="F108" s="118">
        <f t="shared" si="1"/>
        <v>6827591269</v>
      </c>
      <c r="G108" s="118">
        <f t="shared" si="1"/>
        <v>345291653033</v>
      </c>
      <c r="H108" s="86"/>
    </row>
    <row r="109" spans="1:9">
      <c r="A109" s="115" t="s">
        <v>323</v>
      </c>
      <c r="B109" s="119"/>
      <c r="C109" s="119"/>
      <c r="D109" s="120"/>
      <c r="E109" s="120"/>
      <c r="F109" s="120"/>
      <c r="G109" s="120"/>
      <c r="H109" s="86"/>
    </row>
    <row r="110" spans="1:9">
      <c r="A110" s="116" t="s">
        <v>296</v>
      </c>
      <c r="B110" s="50">
        <f t="shared" ref="B110:G110" si="2">B102-B108</f>
        <v>60939452744</v>
      </c>
      <c r="C110" s="50">
        <f t="shared" si="2"/>
        <v>34752216184</v>
      </c>
      <c r="D110" s="57">
        <f t="shared" si="2"/>
        <v>1030206263</v>
      </c>
      <c r="E110" s="57">
        <f t="shared" si="2"/>
        <v>232860231</v>
      </c>
      <c r="F110" s="57">
        <f t="shared" si="2"/>
        <v>372505327</v>
      </c>
      <c r="G110" s="57">
        <f t="shared" si="2"/>
        <v>97327240749</v>
      </c>
      <c r="H110" s="86"/>
      <c r="I110" s="86"/>
    </row>
    <row r="111" spans="1:9" ht="17.25" thickBot="1">
      <c r="A111" s="116" t="s">
        <v>317</v>
      </c>
      <c r="B111" s="122">
        <f t="shared" ref="B111:G111" si="3">B98-B104</f>
        <v>66344654708</v>
      </c>
      <c r="C111" s="122">
        <f t="shared" si="3"/>
        <v>43928278794</v>
      </c>
      <c r="D111" s="123">
        <f t="shared" si="3"/>
        <v>1372753884</v>
      </c>
      <c r="E111" s="123">
        <f t="shared" si="3"/>
        <v>278264917</v>
      </c>
      <c r="F111" s="123">
        <f t="shared" si="3"/>
        <v>311188477</v>
      </c>
      <c r="G111" s="123">
        <f t="shared" si="3"/>
        <v>112235140780</v>
      </c>
      <c r="H111" s="86"/>
      <c r="I111" s="86"/>
    </row>
    <row r="112" spans="1:9" ht="17.25" thickTop="1">
      <c r="A112" s="86"/>
      <c r="B112" s="86"/>
      <c r="C112" s="86"/>
      <c r="D112" s="86"/>
      <c r="E112" s="86"/>
      <c r="F112" s="86"/>
      <c r="G112" s="86"/>
      <c r="H112" s="86"/>
      <c r="I112" s="86"/>
    </row>
    <row r="113" spans="1:9">
      <c r="A113" s="79"/>
      <c r="B113" s="116" t="s">
        <v>324</v>
      </c>
      <c r="C113" s="119"/>
      <c r="D113" s="119"/>
      <c r="E113" s="120"/>
      <c r="F113" s="120"/>
      <c r="G113" s="120"/>
      <c r="H113" s="124"/>
      <c r="I113" s="125"/>
    </row>
    <row r="114" spans="1:9">
      <c r="A114" s="79"/>
      <c r="B114" s="116" t="s">
        <v>325</v>
      </c>
      <c r="C114" s="119"/>
      <c r="D114" s="119"/>
      <c r="E114" s="120"/>
      <c r="F114" s="120"/>
      <c r="G114" s="120"/>
      <c r="H114" s="124"/>
      <c r="I114" s="125"/>
    </row>
    <row r="115" spans="1:9">
      <c r="A115" s="79"/>
      <c r="B115" s="116"/>
      <c r="C115" s="119"/>
      <c r="D115" s="119"/>
      <c r="E115" s="120"/>
      <c r="F115" s="120"/>
      <c r="G115" s="120"/>
      <c r="H115" s="126"/>
      <c r="I115" s="127"/>
    </row>
    <row r="116" spans="1:9">
      <c r="A116" s="337" t="s">
        <v>326</v>
      </c>
      <c r="B116" s="337"/>
      <c r="C116" s="119"/>
      <c r="D116" s="119"/>
      <c r="E116" s="120"/>
      <c r="F116" s="120"/>
      <c r="G116" s="120"/>
      <c r="H116" s="128"/>
      <c r="I116" s="125"/>
    </row>
    <row r="117" spans="1:9">
      <c r="A117" s="129"/>
      <c r="B117" s="49" t="s">
        <v>327</v>
      </c>
      <c r="C117" s="49" t="s">
        <v>328</v>
      </c>
      <c r="D117" s="119"/>
      <c r="E117" s="120"/>
      <c r="F117" s="120"/>
      <c r="G117" s="120"/>
      <c r="H117" s="128"/>
      <c r="I117" s="125"/>
    </row>
    <row r="118" spans="1:9">
      <c r="A118" s="130" t="s">
        <v>329</v>
      </c>
      <c r="B118" s="50"/>
      <c r="C118" s="51"/>
      <c r="D118" s="119"/>
      <c r="E118" s="120"/>
      <c r="F118" s="120"/>
      <c r="G118" s="120"/>
      <c r="H118" s="128"/>
      <c r="I118" s="125"/>
    </row>
    <row r="119" spans="1:9">
      <c r="A119" s="131" t="s">
        <v>330</v>
      </c>
      <c r="B119" s="50">
        <v>567000000</v>
      </c>
      <c r="C119" s="51">
        <f>SUM(B119)</f>
        <v>567000000</v>
      </c>
      <c r="D119" s="119"/>
      <c r="E119" s="120"/>
      <c r="F119" s="120"/>
      <c r="G119" s="120"/>
      <c r="H119" s="128"/>
      <c r="I119" s="125"/>
    </row>
    <row r="120" spans="1:9">
      <c r="A120" s="132" t="s">
        <v>331</v>
      </c>
      <c r="B120" s="50">
        <v>0</v>
      </c>
      <c r="C120" s="51">
        <f>SUM(B120:B120)</f>
        <v>0</v>
      </c>
      <c r="D120" s="119"/>
      <c r="E120" s="120"/>
      <c r="F120" s="120"/>
      <c r="G120" s="120"/>
      <c r="H120" s="128"/>
      <c r="I120" s="125"/>
    </row>
    <row r="121" spans="1:9">
      <c r="A121" s="132" t="s">
        <v>332</v>
      </c>
      <c r="B121" s="117">
        <v>0</v>
      </c>
      <c r="C121" s="117">
        <f>SUM(B121:B121)</f>
        <v>0</v>
      </c>
      <c r="D121" s="119"/>
      <c r="E121" s="120"/>
      <c r="F121" s="120"/>
      <c r="G121" s="120"/>
      <c r="H121" s="128"/>
      <c r="I121" s="125"/>
    </row>
    <row r="122" spans="1:9">
      <c r="A122" s="132" t="s">
        <v>333</v>
      </c>
      <c r="B122" s="117">
        <v>0</v>
      </c>
      <c r="C122" s="117">
        <f>SUM(B122:B122)</f>
        <v>0</v>
      </c>
      <c r="D122" s="119"/>
      <c r="E122" s="120"/>
      <c r="F122" s="120"/>
      <c r="G122" s="120"/>
      <c r="H122" s="128"/>
      <c r="I122" s="125"/>
    </row>
    <row r="123" spans="1:9">
      <c r="A123" s="131" t="s">
        <v>334</v>
      </c>
      <c r="B123" s="118">
        <f>SUM(B119:B122)</f>
        <v>567000000</v>
      </c>
      <c r="C123" s="118">
        <f>SUM(C119:C122)</f>
        <v>567000000</v>
      </c>
      <c r="D123" s="119"/>
      <c r="E123" s="120"/>
      <c r="F123" s="120"/>
      <c r="G123" s="120"/>
      <c r="H123" s="128"/>
      <c r="I123" s="125"/>
    </row>
    <row r="124" spans="1:9">
      <c r="A124" s="115" t="s">
        <v>321</v>
      </c>
      <c r="B124" s="50"/>
      <c r="C124" s="51"/>
      <c r="D124" s="119"/>
      <c r="E124" s="120"/>
      <c r="F124" s="120"/>
      <c r="G124" s="120"/>
      <c r="H124" s="128"/>
      <c r="I124" s="125"/>
    </row>
    <row r="125" spans="1:9">
      <c r="A125" s="131" t="s">
        <v>330</v>
      </c>
      <c r="B125" s="50">
        <v>264600000</v>
      </c>
      <c r="C125" s="51">
        <f>SUM(B125:B125)</f>
        <v>264600000</v>
      </c>
      <c r="D125" s="119"/>
      <c r="E125" s="120"/>
      <c r="F125" s="120"/>
      <c r="G125" s="120"/>
      <c r="H125" s="128"/>
      <c r="I125" s="125"/>
    </row>
    <row r="126" spans="1:9" ht="27">
      <c r="A126" s="121" t="s">
        <v>335</v>
      </c>
      <c r="B126" s="117">
        <f>9450000*12</f>
        <v>113400000</v>
      </c>
      <c r="C126" s="51">
        <f>SUM(B126:B126)</f>
        <v>113400000</v>
      </c>
      <c r="D126" s="119"/>
      <c r="E126" s="120"/>
      <c r="F126" s="120"/>
      <c r="G126" s="120"/>
      <c r="H126" s="128"/>
      <c r="I126" s="125"/>
    </row>
    <row r="127" spans="1:9">
      <c r="A127" s="132" t="s">
        <v>332</v>
      </c>
      <c r="B127" s="117">
        <v>0</v>
      </c>
      <c r="C127" s="117">
        <f>SUM(B127:B127)</f>
        <v>0</v>
      </c>
      <c r="D127" s="119"/>
      <c r="E127" s="120"/>
      <c r="F127" s="120"/>
      <c r="G127" s="120"/>
      <c r="H127" s="128"/>
      <c r="I127" s="125"/>
    </row>
    <row r="128" spans="1:9">
      <c r="A128" s="133" t="s">
        <v>334</v>
      </c>
      <c r="B128" s="118">
        <f>SUM(B125:B127)</f>
        <v>378000000</v>
      </c>
      <c r="C128" s="118">
        <f>SUM(C125:C127)</f>
        <v>378000000</v>
      </c>
      <c r="D128" s="119"/>
      <c r="E128" s="120"/>
      <c r="F128" s="120"/>
      <c r="G128" s="120"/>
      <c r="H128" s="128"/>
      <c r="I128" s="125"/>
    </row>
    <row r="129" spans="1:256">
      <c r="A129" s="130" t="s">
        <v>336</v>
      </c>
      <c r="B129" s="50"/>
      <c r="C129" s="51"/>
      <c r="D129" s="119"/>
      <c r="E129" s="120"/>
      <c r="F129" s="120"/>
      <c r="G129" s="120"/>
      <c r="H129" s="128"/>
      <c r="I129" s="125"/>
    </row>
    <row r="130" spans="1:256">
      <c r="A130" s="133" t="s">
        <v>334</v>
      </c>
      <c r="B130" s="50">
        <f>B123-B128</f>
        <v>189000000</v>
      </c>
      <c r="C130" s="57">
        <f>C123-C128</f>
        <v>189000000</v>
      </c>
      <c r="D130" s="119"/>
      <c r="E130" s="120"/>
      <c r="F130" s="120"/>
      <c r="G130" s="120"/>
      <c r="H130" s="128"/>
      <c r="I130" s="125"/>
    </row>
    <row r="131" spans="1:256" ht="17.25" thickBot="1">
      <c r="A131" s="131" t="s">
        <v>337</v>
      </c>
      <c r="B131" s="122">
        <f>B119-B125</f>
        <v>302400000</v>
      </c>
      <c r="C131" s="123">
        <f>C119-C125</f>
        <v>302400000</v>
      </c>
      <c r="D131" s="119"/>
      <c r="E131" s="120"/>
      <c r="F131" s="120"/>
      <c r="G131" s="120"/>
      <c r="H131" s="128"/>
      <c r="I131" s="125"/>
    </row>
    <row r="132" spans="1:256" ht="17.25" thickTop="1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 t="s">
        <v>214</v>
      </c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 t="s">
        <v>214</v>
      </c>
      <c r="AV132" s="49" t="s">
        <v>213</v>
      </c>
      <c r="AW132" s="49" t="s">
        <v>214</v>
      </c>
      <c r="AX132" s="49" t="s">
        <v>213</v>
      </c>
      <c r="AY132" s="49" t="s">
        <v>214</v>
      </c>
      <c r="AZ132" s="49" t="s">
        <v>213</v>
      </c>
      <c r="BA132" s="49" t="s">
        <v>214</v>
      </c>
      <c r="BB132" s="49" t="s">
        <v>213</v>
      </c>
      <c r="BC132" s="49" t="s">
        <v>214</v>
      </c>
      <c r="BD132" s="49" t="s">
        <v>213</v>
      </c>
      <c r="BE132" s="49" t="s">
        <v>214</v>
      </c>
      <c r="BF132" s="49" t="s">
        <v>213</v>
      </c>
      <c r="BG132" s="49" t="s">
        <v>214</v>
      </c>
      <c r="BH132" s="49" t="s">
        <v>213</v>
      </c>
      <c r="BI132" s="49" t="s">
        <v>214</v>
      </c>
      <c r="BJ132" s="49" t="s">
        <v>213</v>
      </c>
      <c r="BK132" s="49" t="s">
        <v>214</v>
      </c>
      <c r="BL132" s="49" t="s">
        <v>213</v>
      </c>
      <c r="BM132" s="49" t="s">
        <v>214</v>
      </c>
      <c r="BN132" s="49" t="s">
        <v>213</v>
      </c>
      <c r="BO132" s="49" t="s">
        <v>214</v>
      </c>
      <c r="BP132" s="49" t="s">
        <v>213</v>
      </c>
      <c r="BQ132" s="49" t="s">
        <v>214</v>
      </c>
      <c r="BR132" s="49" t="s">
        <v>213</v>
      </c>
      <c r="BS132" s="49" t="s">
        <v>214</v>
      </c>
      <c r="BT132" s="49" t="s">
        <v>213</v>
      </c>
      <c r="BU132" s="49" t="s">
        <v>214</v>
      </c>
      <c r="BV132" s="49" t="s">
        <v>213</v>
      </c>
      <c r="BW132" s="49" t="s">
        <v>214</v>
      </c>
      <c r="BX132" s="49" t="s">
        <v>213</v>
      </c>
      <c r="BY132" s="49" t="s">
        <v>214</v>
      </c>
      <c r="BZ132" s="49" t="s">
        <v>213</v>
      </c>
      <c r="CA132" s="49" t="s">
        <v>214</v>
      </c>
      <c r="CB132" s="49" t="s">
        <v>213</v>
      </c>
      <c r="CC132" s="49" t="s">
        <v>214</v>
      </c>
      <c r="CD132" s="49" t="s">
        <v>213</v>
      </c>
      <c r="CE132" s="49" t="s">
        <v>214</v>
      </c>
      <c r="CF132" s="49" t="s">
        <v>213</v>
      </c>
      <c r="CG132" s="49" t="s">
        <v>214</v>
      </c>
      <c r="CH132" s="49" t="s">
        <v>213</v>
      </c>
      <c r="CI132" s="49" t="s">
        <v>214</v>
      </c>
      <c r="CJ132" s="49" t="s">
        <v>213</v>
      </c>
      <c r="CK132" s="49" t="s">
        <v>214</v>
      </c>
      <c r="CL132" s="49" t="s">
        <v>213</v>
      </c>
      <c r="CM132" s="49" t="s">
        <v>214</v>
      </c>
      <c r="CN132" s="49" t="s">
        <v>213</v>
      </c>
      <c r="CO132" s="49" t="s">
        <v>214</v>
      </c>
      <c r="CP132" s="49" t="s">
        <v>213</v>
      </c>
      <c r="CQ132" s="49" t="s">
        <v>214</v>
      </c>
      <c r="CR132" s="49" t="s">
        <v>213</v>
      </c>
      <c r="CS132" s="49" t="s">
        <v>214</v>
      </c>
      <c r="CT132" s="49" t="s">
        <v>213</v>
      </c>
      <c r="CU132" s="49" t="s">
        <v>214</v>
      </c>
      <c r="CV132" s="49" t="s">
        <v>213</v>
      </c>
      <c r="CW132" s="49" t="s">
        <v>214</v>
      </c>
      <c r="CX132" s="49" t="s">
        <v>213</v>
      </c>
      <c r="CY132" s="49" t="s">
        <v>214</v>
      </c>
      <c r="CZ132" s="49" t="s">
        <v>213</v>
      </c>
      <c r="DA132" s="49" t="s">
        <v>214</v>
      </c>
      <c r="DB132" s="49" t="s">
        <v>213</v>
      </c>
      <c r="DC132" s="49" t="s">
        <v>214</v>
      </c>
      <c r="DD132" s="49" t="s">
        <v>213</v>
      </c>
      <c r="DE132" s="49" t="s">
        <v>214</v>
      </c>
      <c r="DF132" s="49" t="s">
        <v>213</v>
      </c>
      <c r="DG132" s="49" t="s">
        <v>214</v>
      </c>
      <c r="DH132" s="49" t="s">
        <v>213</v>
      </c>
      <c r="DI132" s="49" t="s">
        <v>214</v>
      </c>
      <c r="DJ132" s="49" t="s">
        <v>213</v>
      </c>
      <c r="DK132" s="49" t="s">
        <v>214</v>
      </c>
      <c r="DL132" s="49" t="s">
        <v>213</v>
      </c>
      <c r="DM132" s="49" t="s">
        <v>214</v>
      </c>
      <c r="DN132" s="49" t="s">
        <v>213</v>
      </c>
      <c r="DO132" s="49" t="s">
        <v>214</v>
      </c>
      <c r="DP132" s="49" t="s">
        <v>213</v>
      </c>
      <c r="DQ132" s="49" t="s">
        <v>214</v>
      </c>
      <c r="DR132" s="49" t="s">
        <v>213</v>
      </c>
      <c r="DS132" s="49" t="s">
        <v>214</v>
      </c>
      <c r="DT132" s="49" t="s">
        <v>213</v>
      </c>
      <c r="DU132" s="49" t="s">
        <v>214</v>
      </c>
      <c r="DV132" s="49" t="s">
        <v>213</v>
      </c>
      <c r="DW132" s="49" t="s">
        <v>214</v>
      </c>
      <c r="DX132" s="49" t="s">
        <v>213</v>
      </c>
      <c r="DY132" s="49" t="s">
        <v>214</v>
      </c>
      <c r="DZ132" s="49" t="s">
        <v>213</v>
      </c>
      <c r="EA132" s="49" t="s">
        <v>214</v>
      </c>
      <c r="EB132" s="49" t="s">
        <v>213</v>
      </c>
      <c r="EC132" s="49" t="s">
        <v>214</v>
      </c>
      <c r="ED132" s="49" t="s">
        <v>213</v>
      </c>
      <c r="EE132" s="49" t="s">
        <v>214</v>
      </c>
      <c r="EF132" s="49" t="s">
        <v>213</v>
      </c>
      <c r="EG132" s="49" t="s">
        <v>214</v>
      </c>
      <c r="EH132" s="49" t="s">
        <v>213</v>
      </c>
      <c r="EI132" s="49" t="s">
        <v>214</v>
      </c>
      <c r="EJ132" s="49" t="s">
        <v>213</v>
      </c>
      <c r="EK132" s="49" t="s">
        <v>214</v>
      </c>
      <c r="EL132" s="49" t="s">
        <v>213</v>
      </c>
      <c r="EM132" s="49" t="s">
        <v>214</v>
      </c>
      <c r="EN132" s="49" t="s">
        <v>213</v>
      </c>
      <c r="EO132" s="49" t="s">
        <v>214</v>
      </c>
      <c r="EP132" s="49" t="s">
        <v>213</v>
      </c>
      <c r="EQ132" s="49" t="s">
        <v>214</v>
      </c>
      <c r="ER132" s="49" t="s">
        <v>213</v>
      </c>
      <c r="ES132" s="49" t="s">
        <v>214</v>
      </c>
      <c r="ET132" s="49" t="s">
        <v>213</v>
      </c>
      <c r="EU132" s="49" t="s">
        <v>214</v>
      </c>
      <c r="EV132" s="49" t="s">
        <v>213</v>
      </c>
      <c r="EW132" s="49" t="s">
        <v>214</v>
      </c>
      <c r="EX132" s="49" t="s">
        <v>213</v>
      </c>
      <c r="EY132" s="49" t="s">
        <v>214</v>
      </c>
      <c r="EZ132" s="49" t="s">
        <v>213</v>
      </c>
      <c r="FA132" s="49" t="s">
        <v>214</v>
      </c>
      <c r="FB132" s="49" t="s">
        <v>213</v>
      </c>
      <c r="FC132" s="49" t="s">
        <v>214</v>
      </c>
      <c r="FD132" s="49" t="s">
        <v>213</v>
      </c>
      <c r="FE132" s="49" t="s">
        <v>214</v>
      </c>
      <c r="FF132" s="49" t="s">
        <v>213</v>
      </c>
      <c r="FG132" s="49" t="s">
        <v>214</v>
      </c>
      <c r="FH132" s="49" t="s">
        <v>213</v>
      </c>
      <c r="FI132" s="49" t="s">
        <v>214</v>
      </c>
      <c r="FJ132" s="49" t="s">
        <v>213</v>
      </c>
      <c r="FK132" s="49" t="s">
        <v>214</v>
      </c>
      <c r="FL132" s="49" t="s">
        <v>213</v>
      </c>
      <c r="FM132" s="49" t="s">
        <v>214</v>
      </c>
      <c r="FN132" s="49" t="s">
        <v>213</v>
      </c>
      <c r="FO132" s="49" t="s">
        <v>214</v>
      </c>
      <c r="FP132" s="49" t="s">
        <v>213</v>
      </c>
      <c r="FQ132" s="49" t="s">
        <v>214</v>
      </c>
      <c r="FR132" s="49" t="s">
        <v>213</v>
      </c>
      <c r="FS132" s="49" t="s">
        <v>214</v>
      </c>
      <c r="FT132" s="49" t="s">
        <v>213</v>
      </c>
      <c r="FU132" s="49" t="s">
        <v>214</v>
      </c>
      <c r="FV132" s="49" t="s">
        <v>213</v>
      </c>
      <c r="FW132" s="49" t="s">
        <v>214</v>
      </c>
      <c r="FX132" s="49" t="s">
        <v>213</v>
      </c>
      <c r="FY132" s="49" t="s">
        <v>214</v>
      </c>
      <c r="FZ132" s="49" t="s">
        <v>213</v>
      </c>
      <c r="GA132" s="49" t="s">
        <v>214</v>
      </c>
      <c r="GB132" s="49" t="s">
        <v>213</v>
      </c>
      <c r="GC132" s="49" t="s">
        <v>214</v>
      </c>
      <c r="GD132" s="49" t="s">
        <v>213</v>
      </c>
      <c r="GE132" s="49" t="s">
        <v>214</v>
      </c>
      <c r="GF132" s="49" t="s">
        <v>213</v>
      </c>
      <c r="GG132" s="49" t="s">
        <v>214</v>
      </c>
      <c r="GH132" s="49" t="s">
        <v>213</v>
      </c>
      <c r="GI132" s="49" t="s">
        <v>214</v>
      </c>
      <c r="GJ132" s="49" t="s">
        <v>213</v>
      </c>
      <c r="GK132" s="49" t="s">
        <v>214</v>
      </c>
      <c r="GL132" s="49" t="s">
        <v>213</v>
      </c>
      <c r="GM132" s="49" t="s">
        <v>214</v>
      </c>
      <c r="GN132" s="49" t="s">
        <v>213</v>
      </c>
      <c r="GO132" s="49" t="s">
        <v>214</v>
      </c>
      <c r="GP132" s="49" t="s">
        <v>213</v>
      </c>
      <c r="GQ132" s="49" t="s">
        <v>214</v>
      </c>
      <c r="GR132" s="49" t="s">
        <v>213</v>
      </c>
      <c r="GS132" s="49" t="s">
        <v>214</v>
      </c>
      <c r="GT132" s="49" t="s">
        <v>213</v>
      </c>
      <c r="GU132" s="49" t="s">
        <v>214</v>
      </c>
      <c r="GV132" s="49" t="s">
        <v>213</v>
      </c>
      <c r="GW132" s="49" t="s">
        <v>214</v>
      </c>
      <c r="GX132" s="49" t="s">
        <v>213</v>
      </c>
      <c r="GY132" s="49" t="s">
        <v>214</v>
      </c>
      <c r="GZ132" s="49" t="s">
        <v>213</v>
      </c>
      <c r="HA132" s="49" t="s">
        <v>214</v>
      </c>
      <c r="HB132" s="49" t="s">
        <v>213</v>
      </c>
      <c r="HC132" s="49" t="s">
        <v>214</v>
      </c>
      <c r="HD132" s="49" t="s">
        <v>213</v>
      </c>
      <c r="HE132" s="49" t="s">
        <v>214</v>
      </c>
      <c r="HF132" s="49" t="s">
        <v>213</v>
      </c>
      <c r="HG132" s="49" t="s">
        <v>214</v>
      </c>
      <c r="HH132" s="49" t="s">
        <v>213</v>
      </c>
      <c r="HI132" s="49" t="s">
        <v>214</v>
      </c>
      <c r="HJ132" s="49" t="s">
        <v>213</v>
      </c>
      <c r="HK132" s="49" t="s">
        <v>214</v>
      </c>
      <c r="HL132" s="49" t="s">
        <v>213</v>
      </c>
      <c r="HM132" s="49" t="s">
        <v>214</v>
      </c>
      <c r="HN132" s="49" t="s">
        <v>213</v>
      </c>
      <c r="HO132" s="49" t="s">
        <v>214</v>
      </c>
      <c r="HP132" s="49" t="s">
        <v>213</v>
      </c>
      <c r="HQ132" s="49" t="s">
        <v>214</v>
      </c>
      <c r="HR132" s="49" t="s">
        <v>213</v>
      </c>
      <c r="HS132" s="49" t="s">
        <v>214</v>
      </c>
      <c r="HT132" s="49" t="s">
        <v>213</v>
      </c>
      <c r="HU132" s="49" t="s">
        <v>214</v>
      </c>
      <c r="HV132" s="49" t="s">
        <v>213</v>
      </c>
      <c r="HW132" s="49" t="s">
        <v>214</v>
      </c>
      <c r="HX132" s="49" t="s">
        <v>213</v>
      </c>
      <c r="HY132" s="49" t="s">
        <v>214</v>
      </c>
      <c r="HZ132" s="49" t="s">
        <v>213</v>
      </c>
      <c r="IA132" s="49" t="s">
        <v>214</v>
      </c>
      <c r="IB132" s="49" t="s">
        <v>213</v>
      </c>
      <c r="IC132" s="49" t="s">
        <v>214</v>
      </c>
      <c r="ID132" s="49" t="s">
        <v>213</v>
      </c>
      <c r="IE132" s="49" t="s">
        <v>214</v>
      </c>
      <c r="IF132" s="49" t="s">
        <v>213</v>
      </c>
      <c r="IG132" s="49" t="s">
        <v>214</v>
      </c>
      <c r="IH132" s="49" t="s">
        <v>213</v>
      </c>
      <c r="II132" s="49" t="s">
        <v>214</v>
      </c>
      <c r="IJ132" s="49" t="s">
        <v>213</v>
      </c>
      <c r="IK132" s="49" t="s">
        <v>214</v>
      </c>
      <c r="IL132" s="49" t="s">
        <v>213</v>
      </c>
      <c r="IM132" s="49" t="s">
        <v>214</v>
      </c>
      <c r="IN132" s="49" t="s">
        <v>213</v>
      </c>
      <c r="IO132" s="49" t="s">
        <v>214</v>
      </c>
      <c r="IP132" s="49" t="s">
        <v>213</v>
      </c>
      <c r="IQ132" s="49" t="s">
        <v>214</v>
      </c>
      <c r="IR132" s="49" t="s">
        <v>213</v>
      </c>
      <c r="IS132" s="49" t="s">
        <v>214</v>
      </c>
      <c r="IT132" s="49" t="s">
        <v>213</v>
      </c>
      <c r="IU132" s="49" t="s">
        <v>214</v>
      </c>
      <c r="IV132" s="49" t="s">
        <v>213</v>
      </c>
    </row>
    <row r="133" spans="1:256">
      <c r="A133" s="344" t="s">
        <v>338</v>
      </c>
      <c r="B133" s="344"/>
      <c r="C133" s="344"/>
      <c r="D133" s="93"/>
      <c r="E133" s="97"/>
      <c r="F133" s="97"/>
      <c r="G133" s="97"/>
      <c r="H133" s="97"/>
      <c r="I133" s="97"/>
    </row>
    <row r="134" spans="1:256">
      <c r="A134" s="95"/>
      <c r="B134" s="96"/>
      <c r="C134" s="97"/>
      <c r="D134" s="98">
        <v>42369</v>
      </c>
      <c r="E134" s="98">
        <v>42004</v>
      </c>
      <c r="F134" s="97"/>
      <c r="G134" s="97"/>
      <c r="H134" s="97"/>
      <c r="I134" s="97"/>
    </row>
    <row r="135" spans="1:256">
      <c r="A135" s="86"/>
      <c r="B135" s="116" t="s">
        <v>317</v>
      </c>
      <c r="C135" s="86"/>
      <c r="D135" s="50">
        <f>E139</f>
        <v>346952775</v>
      </c>
      <c r="E135" s="50">
        <v>715833145</v>
      </c>
      <c r="F135" s="86"/>
      <c r="G135" s="86"/>
      <c r="H135" s="86"/>
      <c r="I135" s="86"/>
    </row>
    <row r="136" spans="1:256">
      <c r="A136" s="86"/>
      <c r="B136" s="105" t="s">
        <v>339</v>
      </c>
      <c r="C136" s="86"/>
      <c r="D136" s="50">
        <v>7467834491</v>
      </c>
      <c r="E136" s="50">
        <v>11642199701</v>
      </c>
      <c r="F136" s="86"/>
      <c r="G136" s="86"/>
      <c r="H136" s="86"/>
      <c r="I136" s="86"/>
    </row>
    <row r="137" spans="1:256">
      <c r="A137" s="86"/>
      <c r="B137" s="105" t="s">
        <v>340</v>
      </c>
      <c r="C137" s="86"/>
      <c r="D137" s="106">
        <f>-247765045+-95722730-3465000</f>
        <v>-346952775</v>
      </c>
      <c r="E137" s="106">
        <v>-12011080071</v>
      </c>
      <c r="F137" s="86"/>
      <c r="G137" s="86"/>
      <c r="H137" s="86"/>
      <c r="I137" s="86"/>
    </row>
    <row r="138" spans="1:256">
      <c r="A138" s="86"/>
      <c r="B138" s="105" t="s">
        <v>341</v>
      </c>
      <c r="C138" s="86"/>
      <c r="D138" s="106">
        <v>0</v>
      </c>
      <c r="E138" s="51">
        <v>0</v>
      </c>
      <c r="F138" s="86"/>
      <c r="G138" s="86"/>
      <c r="H138" s="86"/>
      <c r="I138" s="86"/>
    </row>
    <row r="139" spans="1:256" ht="17.25" thickBot="1">
      <c r="A139" s="86"/>
      <c r="B139" s="116" t="s">
        <v>296</v>
      </c>
      <c r="C139" s="86"/>
      <c r="D139" s="111">
        <f>SUM(D135:D138)</f>
        <v>7467834491</v>
      </c>
      <c r="E139" s="111">
        <f>SUM(E135:E138)</f>
        <v>346952775</v>
      </c>
      <c r="F139" s="86"/>
      <c r="G139" s="86"/>
      <c r="H139" s="86"/>
      <c r="I139" s="86"/>
    </row>
    <row r="140" spans="1:256" ht="17.25" thickTop="1">
      <c r="A140" s="86"/>
      <c r="B140" s="86"/>
      <c r="C140" s="86"/>
      <c r="D140" s="100"/>
      <c r="E140" s="100"/>
      <c r="F140" s="86"/>
      <c r="G140" s="86"/>
      <c r="H140" s="86"/>
      <c r="I140" s="86"/>
    </row>
    <row r="141" spans="1:256">
      <c r="A141" s="344" t="s">
        <v>342</v>
      </c>
      <c r="B141" s="344"/>
      <c r="C141" s="344"/>
      <c r="D141" s="103"/>
      <c r="E141" s="102"/>
      <c r="F141" s="94"/>
      <c r="G141" s="94"/>
      <c r="H141" s="94"/>
      <c r="I141" s="97"/>
    </row>
    <row r="142" spans="1:256">
      <c r="A142" s="86"/>
      <c r="B142" s="105" t="s">
        <v>343</v>
      </c>
      <c r="C142" s="86"/>
      <c r="D142" s="98">
        <v>42369</v>
      </c>
      <c r="E142" s="98">
        <v>42004</v>
      </c>
      <c r="F142" s="86"/>
      <c r="G142" s="86"/>
      <c r="H142" s="86"/>
      <c r="I142" s="86"/>
    </row>
    <row r="143" spans="1:256">
      <c r="A143" s="86"/>
      <c r="B143" s="105" t="s">
        <v>344</v>
      </c>
      <c r="C143" s="86"/>
      <c r="D143" s="54">
        <v>0</v>
      </c>
      <c r="E143" s="54">
        <v>0</v>
      </c>
      <c r="F143" s="86"/>
      <c r="G143" s="86"/>
      <c r="H143" s="86"/>
      <c r="I143" s="86"/>
    </row>
    <row r="144" spans="1:256">
      <c r="A144" s="86"/>
      <c r="B144" s="105" t="s">
        <v>345</v>
      </c>
      <c r="C144" s="86"/>
      <c r="D144" s="54">
        <v>0</v>
      </c>
      <c r="E144" s="54">
        <v>0</v>
      </c>
      <c r="F144" s="86"/>
      <c r="G144" s="86"/>
      <c r="H144" s="86"/>
      <c r="I144" s="86"/>
    </row>
    <row r="145" spans="1:9" ht="17.25" thickBot="1">
      <c r="A145" s="86"/>
      <c r="B145" s="86"/>
      <c r="C145" s="86"/>
      <c r="D145" s="111">
        <f>SUM(D143:D144)</f>
        <v>0</v>
      </c>
      <c r="E145" s="111">
        <f>SUM(E143:E144)</f>
        <v>0</v>
      </c>
      <c r="F145" s="86"/>
      <c r="G145" s="86"/>
      <c r="H145" s="86"/>
      <c r="I145" s="86"/>
    </row>
    <row r="146" spans="1:9" ht="17.25" thickTop="1">
      <c r="A146" s="86"/>
      <c r="B146" s="86"/>
      <c r="C146" s="86"/>
      <c r="D146" s="54"/>
      <c r="E146" s="54"/>
      <c r="F146" s="86"/>
      <c r="G146" s="86"/>
      <c r="H146" s="86"/>
      <c r="I146" s="86"/>
    </row>
    <row r="147" spans="1:9">
      <c r="A147" s="86"/>
      <c r="B147" s="105" t="s">
        <v>346</v>
      </c>
      <c r="C147" s="86"/>
      <c r="D147" s="98">
        <v>42369</v>
      </c>
      <c r="E147" s="98">
        <v>42004</v>
      </c>
      <c r="F147" s="86"/>
      <c r="G147" s="86"/>
      <c r="H147" s="86"/>
      <c r="I147" s="86"/>
    </row>
    <row r="148" spans="1:9">
      <c r="A148" s="86"/>
      <c r="B148" s="105" t="s">
        <v>347</v>
      </c>
      <c r="C148" s="86"/>
      <c r="D148" s="54">
        <v>0</v>
      </c>
      <c r="E148" s="54">
        <v>0</v>
      </c>
      <c r="F148" s="86"/>
      <c r="G148" s="86"/>
      <c r="H148" s="86"/>
      <c r="I148" s="86"/>
    </row>
    <row r="149" spans="1:9">
      <c r="A149" s="86"/>
      <c r="B149" s="105" t="s">
        <v>348</v>
      </c>
      <c r="C149" s="86"/>
      <c r="D149" s="54">
        <v>0</v>
      </c>
      <c r="E149" s="54">
        <v>0</v>
      </c>
      <c r="F149" s="86"/>
      <c r="G149" s="86"/>
      <c r="H149" s="86"/>
      <c r="I149" s="86"/>
    </row>
    <row r="150" spans="1:9" ht="17.25" thickBot="1">
      <c r="A150" s="86"/>
      <c r="B150" s="86"/>
      <c r="C150" s="86"/>
      <c r="D150" s="111">
        <f>SUM(D148:D149)</f>
        <v>0</v>
      </c>
      <c r="E150" s="111">
        <f>SUM(E148:E149)</f>
        <v>0</v>
      </c>
      <c r="F150" s="86"/>
      <c r="G150" s="86"/>
      <c r="H150" s="86"/>
      <c r="I150" s="86"/>
    </row>
    <row r="151" spans="1:9" ht="17.25" thickTop="1">
      <c r="A151" s="86"/>
      <c r="B151" s="86"/>
      <c r="C151" s="86"/>
      <c r="D151" s="100"/>
      <c r="E151" s="100"/>
      <c r="F151" s="86"/>
      <c r="G151" s="86"/>
      <c r="H151" s="86"/>
      <c r="I151" s="86"/>
    </row>
    <row r="152" spans="1:9" ht="17.25">
      <c r="A152" s="344" t="s">
        <v>349</v>
      </c>
      <c r="B152" s="344"/>
      <c r="C152" s="344"/>
      <c r="D152" s="103"/>
      <c r="E152" s="134"/>
      <c r="F152" s="86"/>
      <c r="G152" s="86"/>
      <c r="H152" s="86"/>
      <c r="I152" s="86"/>
    </row>
    <row r="153" spans="1:9">
      <c r="A153" s="95"/>
      <c r="B153" s="96"/>
      <c r="C153" s="97"/>
      <c r="D153" s="98">
        <v>42369</v>
      </c>
      <c r="E153" s="98">
        <v>42004</v>
      </c>
      <c r="F153" s="86"/>
      <c r="G153" s="86"/>
      <c r="H153" s="86"/>
      <c r="I153" s="86"/>
    </row>
    <row r="154" spans="1:9">
      <c r="A154" s="86"/>
      <c r="B154" s="105" t="s">
        <v>317</v>
      </c>
      <c r="C154" s="86"/>
      <c r="D154" s="50">
        <f>E157</f>
        <v>2360550384</v>
      </c>
      <c r="E154" s="50">
        <v>3025662785</v>
      </c>
      <c r="F154" s="86"/>
      <c r="G154" s="86"/>
      <c r="H154" s="86"/>
      <c r="I154" s="86"/>
    </row>
    <row r="155" spans="1:9">
      <c r="A155" s="86"/>
      <c r="B155" s="105" t="s">
        <v>339</v>
      </c>
      <c r="C155" s="86"/>
      <c r="D155" s="50">
        <f>866730828+(106571364+15900000)</f>
        <v>989202192</v>
      </c>
      <c r="E155" s="50">
        <v>74694300</v>
      </c>
      <c r="F155" s="86"/>
      <c r="G155" s="86"/>
      <c r="H155" s="86"/>
      <c r="I155" s="86"/>
    </row>
    <row r="156" spans="1:9">
      <c r="A156" s="86"/>
      <c r="B156" s="105" t="s">
        <v>350</v>
      </c>
      <c r="C156" s="86"/>
      <c r="D156" s="106">
        <f>-655043572+(-74645629+-18464234)</f>
        <v>-748153435</v>
      </c>
      <c r="E156" s="106">
        <v>-739806701</v>
      </c>
      <c r="F156" s="86"/>
      <c r="G156" s="86"/>
      <c r="H156" s="86"/>
      <c r="I156" s="86"/>
    </row>
    <row r="157" spans="1:9" ht="17.25" thickBot="1">
      <c r="A157" s="86"/>
      <c r="B157" s="105" t="s">
        <v>296</v>
      </c>
      <c r="C157" s="86"/>
      <c r="D157" s="111">
        <f>SUM(D154:D156)</f>
        <v>2601599141</v>
      </c>
      <c r="E157" s="111">
        <f>SUM(E154:E156)</f>
        <v>2360550384</v>
      </c>
      <c r="F157" s="86"/>
      <c r="G157" s="86"/>
      <c r="H157" s="86"/>
    </row>
    <row r="158" spans="1:9" ht="17.25" thickTop="1">
      <c r="A158" s="86"/>
      <c r="B158" s="86"/>
      <c r="C158" s="86"/>
      <c r="D158" s="100"/>
      <c r="E158" s="100"/>
      <c r="F158" s="86"/>
      <c r="G158" s="86"/>
      <c r="H158" s="86"/>
    </row>
    <row r="159" spans="1:9">
      <c r="A159" s="344" t="s">
        <v>351</v>
      </c>
      <c r="B159" s="344"/>
      <c r="C159" s="344"/>
      <c r="D159" s="135"/>
      <c r="E159" s="102"/>
      <c r="F159" s="136"/>
      <c r="G159" s="94"/>
      <c r="H159" s="94"/>
    </row>
    <row r="160" spans="1:9">
      <c r="A160" s="95"/>
      <c r="B160" s="137"/>
      <c r="C160" s="138"/>
      <c r="D160" s="98">
        <v>42369</v>
      </c>
      <c r="E160" s="98">
        <v>42004</v>
      </c>
      <c r="F160" s="138"/>
      <c r="G160" s="139"/>
      <c r="H160" s="139"/>
    </row>
    <row r="161" spans="1:8">
      <c r="A161" s="86"/>
      <c r="B161" s="105" t="s">
        <v>352</v>
      </c>
      <c r="C161" s="112"/>
      <c r="D161" s="50">
        <v>393957546</v>
      </c>
      <c r="E161" s="50">
        <v>373222939</v>
      </c>
      <c r="F161" s="140"/>
      <c r="G161" s="112"/>
      <c r="H161" s="141"/>
    </row>
    <row r="162" spans="1:8">
      <c r="A162" s="86"/>
      <c r="B162" s="142" t="s">
        <v>353</v>
      </c>
      <c r="C162" s="141"/>
      <c r="D162" s="50">
        <v>33058957</v>
      </c>
      <c r="E162" s="50">
        <v>263785965</v>
      </c>
      <c r="F162" s="141"/>
      <c r="G162" s="141"/>
      <c r="H162" s="141"/>
    </row>
    <row r="163" spans="1:8">
      <c r="A163" s="86"/>
      <c r="B163" s="116" t="s">
        <v>354</v>
      </c>
      <c r="C163" s="141"/>
      <c r="D163" s="50">
        <v>0</v>
      </c>
      <c r="E163" s="50">
        <v>0</v>
      </c>
      <c r="F163" s="141"/>
      <c r="G163" s="141"/>
      <c r="H163" s="141"/>
    </row>
    <row r="164" spans="1:8">
      <c r="A164" s="86"/>
      <c r="B164" s="105" t="s">
        <v>355</v>
      </c>
      <c r="C164" s="141"/>
      <c r="D164" s="50">
        <f>151221222+174431267</f>
        <v>325652489</v>
      </c>
      <c r="E164" s="50">
        <f>369021535+177991143</f>
        <v>547012678</v>
      </c>
      <c r="F164" s="141"/>
      <c r="G164" s="141"/>
      <c r="H164" s="141"/>
    </row>
    <row r="165" spans="1:8" ht="17.25" thickBot="1">
      <c r="A165" s="86"/>
      <c r="B165" s="143"/>
      <c r="C165" s="112"/>
      <c r="D165" s="111">
        <f>SUM(D161:D164)</f>
        <v>752668992</v>
      </c>
      <c r="E165" s="111">
        <f>SUM(E161:E164)</f>
        <v>1184021582</v>
      </c>
      <c r="F165" s="144"/>
      <c r="G165" s="112"/>
      <c r="H165" s="112"/>
    </row>
    <row r="166" spans="1:8" ht="17.25" thickTop="1">
      <c r="A166" s="86"/>
      <c r="B166" s="143"/>
      <c r="C166" s="112"/>
      <c r="D166" s="100"/>
      <c r="E166" s="100"/>
      <c r="F166" s="144"/>
      <c r="G166" s="112"/>
      <c r="H166" s="112"/>
    </row>
    <row r="167" spans="1:8">
      <c r="A167" s="344" t="s">
        <v>356</v>
      </c>
      <c r="B167" s="344"/>
      <c r="C167" s="344"/>
      <c r="D167" s="103"/>
      <c r="E167" s="102"/>
      <c r="F167" s="94"/>
      <c r="G167" s="94"/>
      <c r="H167" s="94"/>
    </row>
    <row r="168" spans="1:8">
      <c r="A168" s="86"/>
      <c r="B168" s="86"/>
      <c r="C168" s="86"/>
      <c r="D168" s="98">
        <v>42369</v>
      </c>
      <c r="E168" s="98">
        <v>42004</v>
      </c>
      <c r="F168" s="86"/>
      <c r="G168" s="86"/>
      <c r="H168" s="86"/>
    </row>
    <row r="169" spans="1:8">
      <c r="A169" s="86"/>
      <c r="B169" s="105" t="s">
        <v>357</v>
      </c>
      <c r="C169" s="86"/>
      <c r="D169" s="50">
        <v>187493000000</v>
      </c>
      <c r="E169" s="45">
        <v>168207200000</v>
      </c>
      <c r="F169" s="86"/>
      <c r="G169" s="86"/>
      <c r="H169" s="86"/>
    </row>
    <row r="170" spans="1:8">
      <c r="A170" s="86"/>
      <c r="B170" s="105" t="s">
        <v>358</v>
      </c>
      <c r="C170" s="86"/>
      <c r="D170" s="50">
        <v>0</v>
      </c>
      <c r="E170" s="45">
        <v>0</v>
      </c>
      <c r="F170" s="86"/>
      <c r="G170" s="86"/>
      <c r="H170" s="86"/>
    </row>
    <row r="171" spans="1:8" ht="18" thickBot="1">
      <c r="A171" s="86"/>
      <c r="B171" s="145" t="s">
        <v>303</v>
      </c>
      <c r="C171" s="86"/>
      <c r="D171" s="111">
        <f>SUM(D169:D170)</f>
        <v>187493000000</v>
      </c>
      <c r="E171" s="111">
        <f>SUM(E169:E170)</f>
        <v>168207200000</v>
      </c>
      <c r="F171" s="86"/>
      <c r="G171" s="86"/>
      <c r="H171" s="86"/>
    </row>
    <row r="172" spans="1:8" ht="17.25" thickTop="1">
      <c r="A172" s="86"/>
      <c r="B172" s="86"/>
      <c r="C172" s="86"/>
      <c r="D172" s="86"/>
      <c r="E172" s="86"/>
      <c r="F172" s="86"/>
      <c r="G172" s="86"/>
      <c r="H172" s="86"/>
    </row>
    <row r="173" spans="1:8">
      <c r="A173" s="146"/>
      <c r="B173" s="137"/>
      <c r="C173" s="147" t="s">
        <v>359</v>
      </c>
      <c r="D173" s="147" t="s">
        <v>360</v>
      </c>
      <c r="E173" s="98">
        <v>42369</v>
      </c>
      <c r="F173" s="98">
        <v>42004</v>
      </c>
      <c r="G173" s="93"/>
      <c r="H173" s="148"/>
    </row>
    <row r="174" spans="1:8" ht="18">
      <c r="A174" s="86"/>
      <c r="B174" s="86"/>
      <c r="C174" s="149" t="s">
        <v>215</v>
      </c>
      <c r="D174" s="149" t="s">
        <v>216</v>
      </c>
      <c r="E174" s="150" t="s">
        <v>217</v>
      </c>
      <c r="F174" s="150" t="s">
        <v>217</v>
      </c>
      <c r="G174" s="138"/>
      <c r="H174" s="86"/>
    </row>
    <row r="175" spans="1:8">
      <c r="A175" s="86"/>
      <c r="B175" s="151" t="s">
        <v>361</v>
      </c>
      <c r="C175" s="152">
        <v>5000000</v>
      </c>
      <c r="D175" s="153" t="s">
        <v>218</v>
      </c>
      <c r="E175" s="51">
        <f>58604000000+10000000000+24783000000</f>
        <v>93387000000</v>
      </c>
      <c r="F175" s="51">
        <f>51312000000+10000000000+(400000*21368)</f>
        <v>69859200000</v>
      </c>
      <c r="G175" s="86"/>
      <c r="H175" s="86"/>
    </row>
    <row r="176" spans="1:8">
      <c r="A176" s="86"/>
      <c r="B176" s="131"/>
      <c r="C176" s="152"/>
      <c r="D176" s="153"/>
      <c r="E176" s="51"/>
      <c r="F176" s="51"/>
      <c r="G176" s="86"/>
      <c r="H176" s="86"/>
    </row>
    <row r="177" spans="1:8">
      <c r="A177" s="86"/>
      <c r="B177" s="151" t="s">
        <v>362</v>
      </c>
      <c r="C177" s="152">
        <v>5000000</v>
      </c>
      <c r="D177" s="153" t="s">
        <v>218</v>
      </c>
      <c r="E177" s="51">
        <v>6762000000</v>
      </c>
      <c r="F177" s="51">
        <v>14966000000</v>
      </c>
      <c r="G177" s="86"/>
      <c r="H177" s="86"/>
    </row>
    <row r="178" spans="1:8">
      <c r="A178" s="86"/>
      <c r="B178" s="154"/>
      <c r="C178" s="152"/>
      <c r="D178" s="153"/>
      <c r="E178" s="51"/>
      <c r="F178" s="51"/>
      <c r="G178" s="86"/>
      <c r="H178" s="86"/>
    </row>
    <row r="179" spans="1:8">
      <c r="A179" s="86"/>
      <c r="B179" s="151" t="s">
        <v>363</v>
      </c>
      <c r="C179" s="152">
        <v>6200000</v>
      </c>
      <c r="D179" s="153" t="s">
        <v>219</v>
      </c>
      <c r="E179" s="51">
        <v>0</v>
      </c>
      <c r="F179" s="51">
        <v>14966000000</v>
      </c>
      <c r="G179" s="86"/>
      <c r="H179" s="86"/>
    </row>
    <row r="180" spans="1:8">
      <c r="A180" s="86"/>
      <c r="B180" s="154"/>
      <c r="C180" s="155"/>
      <c r="D180" s="153"/>
      <c r="E180" s="51"/>
      <c r="F180" s="51"/>
      <c r="G180" s="86"/>
      <c r="H180" s="86"/>
    </row>
    <row r="181" spans="1:8" ht="21">
      <c r="A181" s="79"/>
      <c r="B181" s="156" t="s">
        <v>432</v>
      </c>
      <c r="C181" s="152">
        <v>5800000</v>
      </c>
      <c r="D181" s="153" t="s">
        <v>219</v>
      </c>
      <c r="E181" s="51">
        <v>0</v>
      </c>
      <c r="F181" s="51">
        <v>0</v>
      </c>
      <c r="G181" s="120"/>
      <c r="H181" s="86"/>
    </row>
    <row r="182" spans="1:8">
      <c r="A182" s="79"/>
      <c r="B182" s="131"/>
      <c r="C182" s="152"/>
      <c r="D182" s="152"/>
      <c r="E182" s="51"/>
      <c r="F182" s="51"/>
      <c r="G182" s="120"/>
      <c r="H182" s="86"/>
    </row>
    <row r="183" spans="1:8" ht="19.5">
      <c r="A183" s="79"/>
      <c r="B183" s="157" t="s">
        <v>433</v>
      </c>
      <c r="C183" s="152">
        <v>4500000</v>
      </c>
      <c r="D183" s="153" t="s">
        <v>434</v>
      </c>
      <c r="E183" s="51">
        <v>20000000000</v>
      </c>
      <c r="F183" s="51">
        <v>6414000000</v>
      </c>
      <c r="G183" s="120"/>
      <c r="H183" s="86"/>
    </row>
    <row r="184" spans="1:8">
      <c r="A184" s="79"/>
      <c r="B184" s="151"/>
      <c r="C184" s="152"/>
      <c r="D184" s="152"/>
      <c r="E184" s="51"/>
      <c r="F184" s="51"/>
      <c r="G184" s="120"/>
      <c r="H184" s="120"/>
    </row>
    <row r="185" spans="1:8" ht="19.5">
      <c r="A185" s="79"/>
      <c r="B185" s="157" t="s">
        <v>364</v>
      </c>
      <c r="C185" s="152">
        <v>1500000</v>
      </c>
      <c r="D185" s="153" t="s">
        <v>218</v>
      </c>
      <c r="E185" s="51">
        <v>11270000000</v>
      </c>
      <c r="F185" s="51">
        <v>12828000000</v>
      </c>
      <c r="G185" s="120"/>
      <c r="H185" s="120"/>
    </row>
    <row r="186" spans="1:8">
      <c r="A186" s="79"/>
      <c r="B186" s="151"/>
      <c r="C186" s="152"/>
      <c r="D186" s="152"/>
      <c r="E186" s="51"/>
      <c r="F186" s="51"/>
      <c r="G186" s="120"/>
      <c r="H186" s="120"/>
    </row>
    <row r="187" spans="1:8" ht="19.5">
      <c r="A187" s="79"/>
      <c r="B187" s="158" t="s">
        <v>365</v>
      </c>
      <c r="C187" s="119">
        <v>2000000</v>
      </c>
      <c r="D187" s="153" t="s">
        <v>219</v>
      </c>
      <c r="E187" s="51">
        <v>0</v>
      </c>
      <c r="F187" s="51">
        <v>0</v>
      </c>
      <c r="G187" s="120"/>
      <c r="H187" s="120"/>
    </row>
    <row r="188" spans="1:8">
      <c r="A188" s="79"/>
      <c r="B188" s="158"/>
      <c r="C188" s="119"/>
      <c r="D188" s="153"/>
      <c r="E188" s="159"/>
      <c r="F188" s="51"/>
      <c r="G188" s="120"/>
      <c r="H188" s="120"/>
    </row>
    <row r="189" spans="1:8" ht="19.5">
      <c r="A189" s="79"/>
      <c r="B189" s="158" t="s">
        <v>435</v>
      </c>
      <c r="C189" s="119">
        <v>3000000</v>
      </c>
      <c r="D189" s="153" t="s">
        <v>219</v>
      </c>
      <c r="E189" s="51">
        <v>0</v>
      </c>
      <c r="F189" s="159">
        <v>0</v>
      </c>
      <c r="G189" s="120"/>
      <c r="H189" s="120"/>
    </row>
    <row r="190" spans="1:8">
      <c r="A190" s="79"/>
      <c r="B190" s="158"/>
      <c r="C190" s="119"/>
      <c r="D190" s="153"/>
      <c r="E190" s="159"/>
      <c r="F190" s="51"/>
      <c r="G190" s="120"/>
      <c r="H190" s="120"/>
    </row>
    <row r="191" spans="1:8">
      <c r="A191" s="79"/>
      <c r="B191" s="158" t="s">
        <v>436</v>
      </c>
      <c r="C191" s="119">
        <v>3000000</v>
      </c>
      <c r="D191" s="153" t="s">
        <v>434</v>
      </c>
      <c r="E191" s="51">
        <v>18032000000</v>
      </c>
      <c r="F191" s="51">
        <v>21380000000</v>
      </c>
      <c r="G191" s="120"/>
      <c r="H191" s="120"/>
    </row>
    <row r="192" spans="1:8">
      <c r="A192" s="79"/>
      <c r="B192" s="158"/>
      <c r="C192" s="119"/>
      <c r="D192" s="153"/>
      <c r="E192" s="159"/>
      <c r="F192" s="51"/>
      <c r="G192" s="120"/>
      <c r="H192" s="120"/>
    </row>
    <row r="193" spans="1:8">
      <c r="A193" s="79"/>
      <c r="B193" s="158" t="s">
        <v>437</v>
      </c>
      <c r="C193" s="119">
        <v>5000000</v>
      </c>
      <c r="D193" s="153" t="s">
        <v>434</v>
      </c>
      <c r="E193" s="51">
        <v>18032000000</v>
      </c>
      <c r="F193" s="51">
        <v>23518000000</v>
      </c>
      <c r="G193" s="120"/>
      <c r="H193" s="120"/>
    </row>
    <row r="194" spans="1:8">
      <c r="A194" s="79"/>
      <c r="B194" s="158"/>
      <c r="C194" s="119"/>
      <c r="D194" s="153"/>
      <c r="E194" s="51"/>
      <c r="F194" s="51"/>
      <c r="G194" s="120"/>
      <c r="H194" s="120"/>
    </row>
    <row r="195" spans="1:8">
      <c r="A195" s="79"/>
      <c r="B195" s="160" t="s">
        <v>221</v>
      </c>
      <c r="C195" s="50">
        <v>2000000</v>
      </c>
      <c r="D195" s="57" t="s">
        <v>220</v>
      </c>
      <c r="E195" s="51">
        <v>20000000000</v>
      </c>
      <c r="F195" s="51">
        <v>4276000000</v>
      </c>
      <c r="H195" s="120"/>
    </row>
    <row r="196" spans="1:8">
      <c r="A196" s="79"/>
      <c r="B196" s="104"/>
      <c r="C196" s="152"/>
      <c r="D196" s="152"/>
      <c r="E196" s="51"/>
      <c r="F196" s="51"/>
      <c r="G196" s="120"/>
      <c r="H196" s="120"/>
    </row>
    <row r="197" spans="1:8">
      <c r="A197" s="79"/>
      <c r="B197" s="131"/>
      <c r="C197" s="119"/>
      <c r="D197" s="153"/>
      <c r="E197" s="98">
        <v>42369</v>
      </c>
      <c r="F197" s="98">
        <v>42004</v>
      </c>
      <c r="G197" s="120"/>
      <c r="H197" s="120"/>
    </row>
    <row r="198" spans="1:8" ht="18">
      <c r="A198" s="86"/>
      <c r="B198" s="131"/>
      <c r="C198" s="86"/>
      <c r="D198" s="153"/>
      <c r="E198" s="53" t="s">
        <v>217</v>
      </c>
      <c r="F198" s="53" t="s">
        <v>217</v>
      </c>
      <c r="G198" s="86"/>
      <c r="H198" s="86"/>
    </row>
    <row r="199" spans="1:8">
      <c r="A199" s="86"/>
      <c r="B199" s="86"/>
      <c r="C199" s="112"/>
      <c r="D199" s="112"/>
      <c r="E199" s="108">
        <f>SUM(E175:E195)</f>
        <v>187483000000</v>
      </c>
      <c r="F199" s="108">
        <f>SUM(F175:F195)</f>
        <v>168207200000</v>
      </c>
      <c r="G199" s="86"/>
      <c r="H199" s="86"/>
    </row>
    <row r="200" spans="1:8" ht="24.75">
      <c r="A200" s="86"/>
      <c r="B200" s="161" t="s">
        <v>366</v>
      </c>
      <c r="C200" s="86"/>
      <c r="D200" s="86"/>
      <c r="E200" s="52">
        <v>0</v>
      </c>
      <c r="F200" s="162" t="s">
        <v>438</v>
      </c>
      <c r="G200" s="86"/>
      <c r="H200" s="86"/>
    </row>
    <row r="201" spans="1:8" ht="17.25" thickBot="1">
      <c r="A201" s="86"/>
      <c r="B201" s="86"/>
      <c r="C201" s="86"/>
      <c r="D201" s="86"/>
      <c r="E201" s="163">
        <f>SUM(E199:E200)</f>
        <v>187483000000</v>
      </c>
      <c r="F201" s="163">
        <f>SUM(F199:F200)</f>
        <v>168207200000</v>
      </c>
      <c r="G201" s="86"/>
      <c r="H201" s="86"/>
    </row>
    <row r="202" spans="1:8" ht="17.25" thickTop="1">
      <c r="A202" s="86"/>
      <c r="B202" s="86"/>
      <c r="C202" s="112"/>
      <c r="D202" s="112"/>
      <c r="E202" s="164"/>
      <c r="F202" s="112"/>
      <c r="G202" s="86"/>
      <c r="H202" s="86"/>
    </row>
    <row r="203" spans="1:8">
      <c r="A203" s="86"/>
      <c r="B203" s="151" t="s">
        <v>439</v>
      </c>
      <c r="C203" s="112"/>
      <c r="D203" s="112"/>
      <c r="E203" s="164"/>
      <c r="F203" s="112"/>
      <c r="G203" s="86"/>
      <c r="H203" s="86"/>
    </row>
    <row r="204" spans="1:8">
      <c r="A204" s="86"/>
      <c r="B204" s="165" t="s">
        <v>440</v>
      </c>
      <c r="C204" s="112"/>
      <c r="D204" s="112"/>
      <c r="E204" s="164"/>
      <c r="F204" s="112"/>
      <c r="G204" s="86"/>
      <c r="H204" s="86"/>
    </row>
    <row r="205" spans="1:8">
      <c r="A205" s="86"/>
      <c r="B205" s="154" t="s">
        <v>441</v>
      </c>
      <c r="C205" s="166"/>
      <c r="D205" s="166"/>
      <c r="E205" s="166"/>
      <c r="F205" s="166"/>
      <c r="G205" s="166"/>
      <c r="H205" s="166"/>
    </row>
    <row r="206" spans="1:8">
      <c r="A206" s="86"/>
      <c r="B206" s="154" t="s">
        <v>442</v>
      </c>
      <c r="C206" s="166"/>
      <c r="D206" s="166"/>
      <c r="E206" s="166"/>
      <c r="F206" s="166"/>
      <c r="G206" s="166"/>
      <c r="H206" s="166"/>
    </row>
    <row r="207" spans="1:8">
      <c r="A207" s="86"/>
      <c r="B207" s="154"/>
      <c r="C207" s="166"/>
      <c r="D207" s="166"/>
      <c r="E207" s="166"/>
      <c r="F207" s="166"/>
      <c r="G207" s="166"/>
      <c r="H207" s="166"/>
    </row>
    <row r="208" spans="1:8">
      <c r="A208" s="345" t="s">
        <v>367</v>
      </c>
      <c r="B208" s="345"/>
      <c r="C208" s="345"/>
      <c r="D208" s="113"/>
      <c r="E208" s="94"/>
      <c r="F208" s="94"/>
      <c r="G208" s="94"/>
      <c r="H208" s="94"/>
    </row>
    <row r="209" spans="1:256">
      <c r="A209" s="86"/>
      <c r="B209" s="86"/>
      <c r="C209" s="86"/>
      <c r="D209" s="98">
        <v>42369</v>
      </c>
      <c r="E209" s="98">
        <v>42004</v>
      </c>
      <c r="F209" s="86"/>
      <c r="G209" s="86"/>
      <c r="H209" s="86"/>
    </row>
    <row r="210" spans="1:256">
      <c r="A210" s="86"/>
      <c r="B210" s="346" t="s">
        <v>368</v>
      </c>
      <c r="C210" s="346"/>
      <c r="D210" s="50">
        <v>0</v>
      </c>
      <c r="E210" s="50">
        <v>0</v>
      </c>
      <c r="F210" s="86"/>
      <c r="G210" s="86"/>
      <c r="H210" s="86"/>
    </row>
    <row r="211" spans="1:256" ht="18" thickBot="1">
      <c r="A211" s="86"/>
      <c r="B211" s="110" t="s">
        <v>303</v>
      </c>
      <c r="C211" s="86"/>
      <c r="D211" s="111">
        <f>SUM(D210:D210)</f>
        <v>0</v>
      </c>
      <c r="E211" s="111">
        <f>SUM(E210:E210)</f>
        <v>0</v>
      </c>
      <c r="F211" s="86"/>
      <c r="G211" s="86"/>
      <c r="H211" s="86"/>
    </row>
    <row r="212" spans="1:256" ht="17.25" thickTop="1">
      <c r="A212" s="86"/>
      <c r="B212" s="86"/>
      <c r="C212" s="86"/>
      <c r="D212" s="167"/>
      <c r="E212" s="167"/>
      <c r="F212" s="86"/>
      <c r="G212" s="86"/>
      <c r="H212" s="86"/>
    </row>
    <row r="213" spans="1:256">
      <c r="A213" s="343" t="s">
        <v>369</v>
      </c>
      <c r="B213" s="343"/>
      <c r="C213" s="343"/>
      <c r="D213" s="113"/>
      <c r="E213" s="94"/>
      <c r="F213" s="94"/>
      <c r="G213" s="94"/>
      <c r="H213" s="94"/>
    </row>
    <row r="214" spans="1:256">
      <c r="A214" s="95"/>
      <c r="B214" s="86"/>
      <c r="C214" s="86"/>
      <c r="D214" s="98">
        <v>42369</v>
      </c>
      <c r="E214" s="98">
        <v>42004</v>
      </c>
      <c r="F214" s="86"/>
      <c r="G214" s="86"/>
      <c r="H214" s="86"/>
    </row>
    <row r="215" spans="1:256">
      <c r="A215" s="86"/>
      <c r="B215" s="168" t="s">
        <v>370</v>
      </c>
      <c r="C215" s="86"/>
      <c r="D215" s="214">
        <v>-1492382694</v>
      </c>
      <c r="E215" s="50">
        <v>508081128</v>
      </c>
      <c r="F215" s="86"/>
      <c r="G215" s="86"/>
      <c r="H215" s="86"/>
    </row>
    <row r="216" spans="1:256">
      <c r="A216" s="86"/>
      <c r="B216" s="168" t="s">
        <v>371</v>
      </c>
      <c r="C216" s="86"/>
      <c r="D216" s="50">
        <v>0</v>
      </c>
      <c r="E216" s="50">
        <v>0</v>
      </c>
      <c r="F216" s="86"/>
      <c r="G216" s="86"/>
      <c r="H216" s="86"/>
    </row>
    <row r="217" spans="1:256">
      <c r="A217" s="86"/>
      <c r="B217" s="169" t="s">
        <v>443</v>
      </c>
      <c r="C217" s="86"/>
      <c r="D217" s="215">
        <v>7300434298</v>
      </c>
      <c r="E217" s="215">
        <v>3121938012</v>
      </c>
      <c r="F217" s="86"/>
      <c r="G217" s="86"/>
      <c r="H217" s="86"/>
    </row>
    <row r="218" spans="1:256">
      <c r="A218" s="86"/>
      <c r="B218" s="170" t="s">
        <v>444</v>
      </c>
      <c r="C218" s="86"/>
      <c r="D218" s="215">
        <v>634159052</v>
      </c>
      <c r="E218" s="215">
        <v>256418866</v>
      </c>
      <c r="F218" s="86"/>
      <c r="G218" s="86"/>
      <c r="H218" s="86"/>
    </row>
    <row r="219" spans="1:256">
      <c r="A219" s="171"/>
      <c r="B219" s="168" t="s">
        <v>445</v>
      </c>
      <c r="C219" s="171"/>
      <c r="D219" s="50">
        <v>0</v>
      </c>
      <c r="E219" s="50">
        <v>0</v>
      </c>
      <c r="F219" s="171"/>
      <c r="G219" s="171"/>
      <c r="H219" s="171"/>
      <c r="I219" s="171"/>
      <c r="J219" s="171"/>
      <c r="K219" s="171"/>
      <c r="L219" s="171"/>
      <c r="M219" s="171"/>
      <c r="N219" s="171"/>
      <c r="O219" s="171"/>
      <c r="P219" s="171"/>
      <c r="Q219" s="171"/>
      <c r="R219" s="171"/>
      <c r="S219" s="171"/>
      <c r="T219" s="171"/>
      <c r="U219" s="171"/>
      <c r="V219" s="171"/>
      <c r="W219" s="171"/>
      <c r="X219" s="171"/>
      <c r="Y219" s="171"/>
      <c r="Z219" s="171"/>
      <c r="AA219" s="171"/>
      <c r="AB219" s="171"/>
      <c r="AC219" s="171"/>
      <c r="AD219" s="171"/>
      <c r="AE219" s="171"/>
      <c r="AF219" s="171"/>
      <c r="AG219" s="171"/>
      <c r="AH219" s="171"/>
      <c r="AI219" s="171"/>
      <c r="AJ219" s="171"/>
      <c r="AK219" s="171"/>
      <c r="AL219" s="171"/>
      <c r="AM219" s="171"/>
      <c r="AN219" s="171"/>
      <c r="AO219" s="171"/>
      <c r="AP219" s="171"/>
      <c r="AQ219" s="171"/>
      <c r="AR219" s="171"/>
      <c r="AS219" s="171"/>
      <c r="AT219" s="171"/>
      <c r="AU219" s="171"/>
      <c r="AV219" s="171"/>
      <c r="AW219" s="171"/>
      <c r="AX219" s="171"/>
      <c r="AY219" s="171"/>
      <c r="AZ219" s="171"/>
      <c r="BA219" s="171"/>
      <c r="BB219" s="171"/>
      <c r="BC219" s="171"/>
      <c r="BD219" s="171"/>
      <c r="BE219" s="171"/>
      <c r="BF219" s="171"/>
      <c r="BG219" s="171"/>
      <c r="BH219" s="171"/>
      <c r="BI219" s="171"/>
      <c r="BJ219" s="171"/>
      <c r="BK219" s="171"/>
      <c r="BL219" s="171"/>
      <c r="BM219" s="171"/>
      <c r="BN219" s="171"/>
      <c r="BO219" s="171"/>
      <c r="BP219" s="171"/>
      <c r="BQ219" s="171"/>
      <c r="BR219" s="171"/>
      <c r="BS219" s="171"/>
      <c r="BT219" s="171"/>
      <c r="BU219" s="171"/>
      <c r="BV219" s="171"/>
      <c r="BW219" s="171"/>
      <c r="BX219" s="171"/>
      <c r="BY219" s="171"/>
      <c r="BZ219" s="171"/>
      <c r="CA219" s="171"/>
      <c r="CB219" s="171"/>
      <c r="CC219" s="171"/>
      <c r="CD219" s="171"/>
      <c r="CE219" s="171"/>
      <c r="CF219" s="171"/>
      <c r="CG219" s="171"/>
      <c r="CH219" s="171"/>
      <c r="CI219" s="171"/>
      <c r="CJ219" s="171"/>
      <c r="CK219" s="171"/>
      <c r="CL219" s="171"/>
      <c r="CM219" s="171"/>
      <c r="CN219" s="171"/>
      <c r="CO219" s="171"/>
      <c r="CP219" s="171"/>
      <c r="CQ219" s="171"/>
      <c r="CR219" s="171"/>
      <c r="CS219" s="171"/>
      <c r="CT219" s="171"/>
      <c r="CU219" s="171"/>
      <c r="CV219" s="171"/>
      <c r="CW219" s="171"/>
      <c r="CX219" s="171"/>
      <c r="CY219" s="171"/>
      <c r="CZ219" s="171"/>
      <c r="DA219" s="171"/>
      <c r="DB219" s="171"/>
      <c r="DC219" s="171"/>
      <c r="DD219" s="171"/>
      <c r="DE219" s="171"/>
      <c r="DF219" s="171"/>
      <c r="DG219" s="171"/>
      <c r="DH219" s="171"/>
      <c r="DI219" s="171"/>
      <c r="DJ219" s="171"/>
      <c r="DK219" s="171"/>
      <c r="DL219" s="171"/>
      <c r="DM219" s="171"/>
      <c r="DN219" s="171"/>
      <c r="DO219" s="171"/>
      <c r="DP219" s="171"/>
      <c r="DQ219" s="171"/>
      <c r="DR219" s="171"/>
      <c r="DS219" s="171"/>
      <c r="DT219" s="171"/>
      <c r="DU219" s="171"/>
      <c r="DV219" s="171"/>
      <c r="DW219" s="171"/>
      <c r="DX219" s="171"/>
      <c r="DY219" s="171"/>
      <c r="DZ219" s="171"/>
      <c r="EA219" s="171"/>
      <c r="EB219" s="171"/>
      <c r="EC219" s="171"/>
      <c r="ED219" s="171"/>
      <c r="EE219" s="171"/>
      <c r="EF219" s="171"/>
      <c r="EG219" s="171"/>
      <c r="EH219" s="171"/>
      <c r="EI219" s="171"/>
      <c r="EJ219" s="171"/>
      <c r="EK219" s="171"/>
      <c r="EL219" s="171"/>
      <c r="EM219" s="171"/>
      <c r="EN219" s="171"/>
      <c r="EO219" s="171"/>
      <c r="EP219" s="171"/>
      <c r="EQ219" s="171"/>
      <c r="ER219" s="171"/>
      <c r="ES219" s="171"/>
      <c r="ET219" s="171"/>
      <c r="EU219" s="171"/>
      <c r="EV219" s="171"/>
      <c r="EW219" s="171"/>
      <c r="EX219" s="171"/>
      <c r="EY219" s="171"/>
      <c r="EZ219" s="171"/>
      <c r="FA219" s="171"/>
      <c r="FB219" s="171"/>
      <c r="FC219" s="171"/>
      <c r="FD219" s="171"/>
      <c r="FE219" s="171"/>
      <c r="FF219" s="171"/>
      <c r="FG219" s="171"/>
      <c r="FH219" s="171"/>
      <c r="FI219" s="171"/>
      <c r="FJ219" s="171"/>
      <c r="FK219" s="171"/>
      <c r="FL219" s="171"/>
      <c r="FM219" s="171"/>
      <c r="FN219" s="171"/>
      <c r="FO219" s="171"/>
      <c r="FP219" s="171"/>
      <c r="FQ219" s="171"/>
      <c r="FR219" s="171"/>
      <c r="FS219" s="171"/>
      <c r="FT219" s="171"/>
      <c r="FU219" s="171"/>
      <c r="FV219" s="171"/>
      <c r="FW219" s="171"/>
      <c r="FX219" s="171"/>
      <c r="FY219" s="171"/>
      <c r="FZ219" s="171"/>
      <c r="GA219" s="171"/>
      <c r="GB219" s="171"/>
      <c r="GC219" s="171"/>
      <c r="GD219" s="171"/>
      <c r="GE219" s="171"/>
      <c r="GF219" s="171"/>
      <c r="GG219" s="171"/>
      <c r="GH219" s="171"/>
      <c r="GI219" s="171"/>
      <c r="GJ219" s="171"/>
      <c r="GK219" s="171"/>
      <c r="GL219" s="171"/>
      <c r="GM219" s="171"/>
      <c r="GN219" s="171"/>
      <c r="GO219" s="171"/>
      <c r="GP219" s="171"/>
      <c r="GQ219" s="171"/>
      <c r="GR219" s="171"/>
      <c r="GS219" s="171"/>
      <c r="GT219" s="171"/>
      <c r="GU219" s="171"/>
      <c r="GV219" s="171"/>
      <c r="GW219" s="171"/>
      <c r="GX219" s="171"/>
      <c r="GY219" s="171"/>
      <c r="GZ219" s="171"/>
      <c r="HA219" s="171"/>
      <c r="HB219" s="171"/>
      <c r="HC219" s="171"/>
      <c r="HD219" s="171"/>
      <c r="HE219" s="171"/>
      <c r="HF219" s="171"/>
      <c r="HG219" s="171"/>
      <c r="HH219" s="171"/>
      <c r="HI219" s="171"/>
      <c r="HJ219" s="171"/>
      <c r="HK219" s="171"/>
      <c r="HL219" s="171"/>
      <c r="HM219" s="171"/>
      <c r="HN219" s="171"/>
      <c r="HO219" s="171"/>
      <c r="HP219" s="171"/>
      <c r="HQ219" s="171"/>
      <c r="HR219" s="171"/>
      <c r="HS219" s="171"/>
      <c r="HT219" s="171"/>
      <c r="HU219" s="171"/>
      <c r="HV219" s="171"/>
      <c r="HW219" s="171"/>
      <c r="HX219" s="171"/>
      <c r="HY219" s="171"/>
      <c r="HZ219" s="171"/>
      <c r="IA219" s="171"/>
      <c r="IB219" s="171"/>
      <c r="IC219" s="171"/>
      <c r="ID219" s="171"/>
      <c r="IE219" s="171"/>
      <c r="IF219" s="171"/>
      <c r="IG219" s="171"/>
      <c r="IH219" s="171"/>
      <c r="II219" s="171"/>
      <c r="IJ219" s="171"/>
      <c r="IK219" s="171"/>
      <c r="IL219" s="171"/>
      <c r="IM219" s="171"/>
      <c r="IN219" s="171"/>
      <c r="IO219" s="171"/>
      <c r="IP219" s="171"/>
      <c r="IQ219" s="171"/>
      <c r="IR219" s="171"/>
      <c r="IS219" s="171"/>
      <c r="IT219" s="171"/>
      <c r="IU219" s="171"/>
      <c r="IV219" s="171"/>
    </row>
    <row r="220" spans="1:256">
      <c r="A220" s="50"/>
      <c r="B220" s="50"/>
      <c r="C220" s="50"/>
      <c r="D220" s="118">
        <f>SUM(D215:D219)</f>
        <v>6442210656</v>
      </c>
      <c r="E220" s="118">
        <f>SUM(E215:E219)</f>
        <v>3886438006</v>
      </c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  <c r="AN220" s="50"/>
      <c r="AO220" s="50"/>
      <c r="AP220" s="50"/>
      <c r="AQ220" s="50"/>
      <c r="AR220" s="50"/>
      <c r="AS220" s="50"/>
      <c r="AT220" s="50"/>
      <c r="AU220" s="50"/>
      <c r="AV220" s="50"/>
      <c r="AW220" s="50"/>
      <c r="AX220" s="50"/>
      <c r="AY220" s="50"/>
      <c r="AZ220" s="50"/>
      <c r="BA220" s="50"/>
      <c r="BB220" s="50"/>
      <c r="BC220" s="50"/>
      <c r="BD220" s="50"/>
      <c r="BE220" s="50"/>
      <c r="BF220" s="50"/>
      <c r="BG220" s="50"/>
      <c r="BH220" s="50"/>
      <c r="BI220" s="50"/>
      <c r="BJ220" s="50"/>
      <c r="BK220" s="50"/>
      <c r="BL220" s="50"/>
      <c r="BM220" s="50"/>
      <c r="BN220" s="50"/>
      <c r="BO220" s="50"/>
      <c r="BP220" s="50"/>
      <c r="BQ220" s="50"/>
      <c r="BR220" s="50"/>
      <c r="BS220" s="50"/>
      <c r="BT220" s="50"/>
      <c r="BU220" s="50"/>
      <c r="BV220" s="50"/>
      <c r="BW220" s="50"/>
      <c r="BX220" s="50"/>
      <c r="BY220" s="50"/>
      <c r="BZ220" s="50"/>
      <c r="CA220" s="50"/>
      <c r="CB220" s="50"/>
      <c r="CC220" s="50"/>
      <c r="CD220" s="50"/>
      <c r="CE220" s="50"/>
      <c r="CF220" s="50"/>
      <c r="CG220" s="50"/>
      <c r="CH220" s="50"/>
      <c r="CI220" s="50"/>
      <c r="CJ220" s="50"/>
      <c r="CK220" s="50"/>
      <c r="CL220" s="50"/>
      <c r="CM220" s="50"/>
      <c r="CN220" s="50"/>
      <c r="CO220" s="50"/>
      <c r="CP220" s="50"/>
      <c r="CQ220" s="50"/>
      <c r="CR220" s="50"/>
      <c r="CS220" s="50"/>
      <c r="CT220" s="50"/>
      <c r="CU220" s="50"/>
      <c r="CV220" s="50"/>
      <c r="CW220" s="50"/>
      <c r="CX220" s="50"/>
      <c r="CY220" s="50"/>
      <c r="CZ220" s="50"/>
      <c r="DA220" s="50"/>
      <c r="DB220" s="50"/>
      <c r="DC220" s="50"/>
      <c r="DD220" s="50"/>
      <c r="DE220" s="50"/>
      <c r="DF220" s="50"/>
      <c r="DG220" s="50"/>
      <c r="DH220" s="50"/>
      <c r="DI220" s="50"/>
      <c r="DJ220" s="50"/>
      <c r="DK220" s="50"/>
      <c r="DL220" s="50"/>
      <c r="DM220" s="50"/>
      <c r="DN220" s="50"/>
      <c r="DO220" s="50"/>
      <c r="DP220" s="50"/>
      <c r="DQ220" s="50"/>
      <c r="DR220" s="50"/>
      <c r="DS220" s="50"/>
      <c r="DT220" s="50"/>
      <c r="DU220" s="50"/>
      <c r="DV220" s="50"/>
      <c r="DW220" s="50"/>
      <c r="DX220" s="50"/>
      <c r="DY220" s="50"/>
      <c r="DZ220" s="50"/>
      <c r="EA220" s="50"/>
      <c r="EB220" s="50"/>
      <c r="EC220" s="50"/>
      <c r="ED220" s="50"/>
      <c r="EE220" s="50"/>
      <c r="EF220" s="50"/>
      <c r="EG220" s="50"/>
      <c r="EH220" s="50"/>
      <c r="EI220" s="50"/>
      <c r="EJ220" s="50"/>
      <c r="EK220" s="50"/>
      <c r="EL220" s="50"/>
      <c r="EM220" s="50"/>
      <c r="EN220" s="50"/>
      <c r="EO220" s="50"/>
      <c r="EP220" s="50"/>
      <c r="EQ220" s="50"/>
      <c r="ER220" s="50"/>
      <c r="ES220" s="50"/>
      <c r="ET220" s="50"/>
      <c r="EU220" s="50"/>
      <c r="EV220" s="50"/>
      <c r="EW220" s="50"/>
      <c r="EX220" s="50"/>
      <c r="EY220" s="50"/>
      <c r="EZ220" s="50"/>
      <c r="FA220" s="50"/>
      <c r="FB220" s="50"/>
      <c r="FC220" s="50"/>
      <c r="FD220" s="50"/>
      <c r="FE220" s="50"/>
      <c r="FF220" s="50"/>
      <c r="FG220" s="50"/>
      <c r="FH220" s="50"/>
      <c r="FI220" s="50"/>
      <c r="FJ220" s="50"/>
      <c r="FK220" s="50"/>
      <c r="FL220" s="50"/>
      <c r="FM220" s="50"/>
      <c r="FN220" s="50"/>
      <c r="FO220" s="50"/>
      <c r="FP220" s="50"/>
      <c r="FQ220" s="50"/>
      <c r="FR220" s="50"/>
      <c r="FS220" s="50"/>
      <c r="FT220" s="50"/>
      <c r="FU220" s="50"/>
      <c r="FV220" s="50"/>
      <c r="FW220" s="50"/>
      <c r="FX220" s="50"/>
      <c r="FY220" s="50"/>
      <c r="FZ220" s="50"/>
      <c r="GA220" s="50"/>
      <c r="GB220" s="50"/>
      <c r="GC220" s="50"/>
      <c r="GD220" s="50"/>
      <c r="GE220" s="50"/>
      <c r="GF220" s="50"/>
      <c r="GG220" s="50"/>
      <c r="GH220" s="50"/>
      <c r="GI220" s="50"/>
      <c r="GJ220" s="50"/>
      <c r="GK220" s="50"/>
      <c r="GL220" s="50"/>
      <c r="GM220" s="50"/>
      <c r="GN220" s="50"/>
      <c r="GO220" s="50"/>
      <c r="GP220" s="50"/>
      <c r="GQ220" s="50"/>
      <c r="GR220" s="50"/>
      <c r="GS220" s="50"/>
      <c r="GT220" s="50"/>
      <c r="GU220" s="50"/>
      <c r="GV220" s="50"/>
      <c r="GW220" s="50"/>
      <c r="GX220" s="50"/>
      <c r="GY220" s="50"/>
      <c r="GZ220" s="50"/>
      <c r="HA220" s="50"/>
      <c r="HB220" s="50"/>
      <c r="HC220" s="50"/>
      <c r="HD220" s="50"/>
      <c r="HE220" s="50"/>
      <c r="HF220" s="50"/>
      <c r="HG220" s="50"/>
      <c r="HH220" s="50"/>
      <c r="HI220" s="50"/>
      <c r="HJ220" s="50"/>
      <c r="HK220" s="50"/>
      <c r="HL220" s="50"/>
      <c r="HM220" s="50"/>
      <c r="HN220" s="50"/>
      <c r="HO220" s="50"/>
      <c r="HP220" s="50"/>
      <c r="HQ220" s="50"/>
      <c r="HR220" s="50"/>
      <c r="HS220" s="50"/>
      <c r="HT220" s="50"/>
      <c r="HU220" s="50"/>
      <c r="HV220" s="50"/>
      <c r="HW220" s="50"/>
      <c r="HX220" s="50"/>
      <c r="HY220" s="50"/>
      <c r="HZ220" s="50"/>
      <c r="IA220" s="50"/>
      <c r="IB220" s="50"/>
      <c r="IC220" s="50"/>
      <c r="ID220" s="50"/>
      <c r="IE220" s="50"/>
      <c r="IF220" s="50"/>
      <c r="IG220" s="50"/>
      <c r="IH220" s="50"/>
      <c r="II220" s="50"/>
      <c r="IJ220" s="50"/>
      <c r="IK220" s="50"/>
      <c r="IL220" s="50"/>
      <c r="IM220" s="50"/>
      <c r="IN220" s="50"/>
      <c r="IO220" s="50"/>
      <c r="IP220" s="50"/>
      <c r="IQ220" s="50"/>
      <c r="IR220" s="50"/>
      <c r="IS220" s="50"/>
      <c r="IT220" s="50"/>
      <c r="IU220" s="50"/>
      <c r="IV220" s="50"/>
    </row>
    <row r="221" spans="1:256">
      <c r="A221" s="86"/>
      <c r="B221" s="86"/>
      <c r="C221" s="86"/>
      <c r="D221" s="112"/>
      <c r="E221" s="112"/>
      <c r="F221" s="86"/>
      <c r="G221" s="86"/>
      <c r="H221" s="86"/>
    </row>
    <row r="222" spans="1:256">
      <c r="A222" s="343" t="s">
        <v>372</v>
      </c>
      <c r="B222" s="343"/>
      <c r="C222" s="343"/>
      <c r="D222" s="113"/>
      <c r="E222" s="94"/>
      <c r="F222" s="94"/>
      <c r="G222" s="94"/>
      <c r="H222" s="94"/>
    </row>
    <row r="223" spans="1:256">
      <c r="A223" s="95"/>
      <c r="B223" s="96"/>
      <c r="C223" s="97"/>
      <c r="D223" s="98">
        <v>42369</v>
      </c>
      <c r="E223" s="98">
        <v>42004</v>
      </c>
      <c r="F223" s="94"/>
      <c r="G223" s="94"/>
      <c r="H223" s="94"/>
    </row>
    <row r="224" spans="1:256">
      <c r="A224" s="95"/>
      <c r="B224" s="170" t="s">
        <v>446</v>
      </c>
      <c r="C224" s="119"/>
      <c r="D224" s="106">
        <f>E227</f>
        <v>0</v>
      </c>
      <c r="E224" s="50">
        <v>0</v>
      </c>
      <c r="F224" s="94"/>
      <c r="G224" s="94"/>
      <c r="H224" s="94"/>
    </row>
    <row r="225" spans="1:8">
      <c r="A225" s="95"/>
      <c r="B225" s="170" t="s">
        <v>373</v>
      </c>
      <c r="C225" s="119"/>
      <c r="D225" s="50">
        <v>0</v>
      </c>
      <c r="E225" s="50">
        <v>0</v>
      </c>
      <c r="F225" s="94"/>
      <c r="G225" s="94"/>
      <c r="H225" s="94"/>
    </row>
    <row r="226" spans="1:8" ht="25.5">
      <c r="A226" s="95"/>
      <c r="B226" s="166" t="s">
        <v>447</v>
      </c>
      <c r="C226" s="119"/>
      <c r="D226" s="106">
        <v>0</v>
      </c>
      <c r="E226" s="106">
        <v>0</v>
      </c>
      <c r="F226" s="94"/>
      <c r="G226" s="94"/>
      <c r="H226" s="94"/>
    </row>
    <row r="227" spans="1:8" ht="17.25" thickBot="1">
      <c r="A227" s="95"/>
      <c r="B227" s="170" t="s">
        <v>448</v>
      </c>
      <c r="C227" s="119"/>
      <c r="D227" s="111">
        <f>SUM(D224:D226)</f>
        <v>0</v>
      </c>
      <c r="E227" s="111">
        <f>SUM(E224:E226)</f>
        <v>0</v>
      </c>
      <c r="F227" s="94"/>
      <c r="G227" s="94"/>
      <c r="H227" s="94"/>
    </row>
    <row r="228" spans="1:8" ht="17.25" thickTop="1">
      <c r="A228" s="95"/>
      <c r="B228" s="104"/>
      <c r="C228" s="119"/>
      <c r="D228" s="100"/>
      <c r="E228" s="100"/>
      <c r="F228" s="94"/>
      <c r="G228" s="94"/>
      <c r="H228" s="94"/>
    </row>
    <row r="229" spans="1:8">
      <c r="A229" s="343" t="s">
        <v>374</v>
      </c>
      <c r="B229" s="343"/>
      <c r="C229" s="343"/>
      <c r="D229" s="135"/>
      <c r="E229" s="102"/>
      <c r="F229" s="94"/>
      <c r="G229" s="94"/>
      <c r="H229" s="94"/>
    </row>
    <row r="230" spans="1:8">
      <c r="A230" s="86"/>
      <c r="B230" s="86"/>
      <c r="C230" s="86"/>
      <c r="D230" s="98">
        <v>42369</v>
      </c>
      <c r="E230" s="98">
        <v>42004</v>
      </c>
      <c r="F230" s="86"/>
      <c r="G230" s="86"/>
      <c r="H230" s="86"/>
    </row>
    <row r="231" spans="1:8">
      <c r="A231" s="86"/>
      <c r="B231" s="168" t="s">
        <v>375</v>
      </c>
      <c r="C231" s="86"/>
      <c r="D231" s="50">
        <v>0</v>
      </c>
      <c r="E231" s="50">
        <v>0</v>
      </c>
      <c r="F231" s="86"/>
      <c r="G231" s="86"/>
      <c r="H231" s="86"/>
    </row>
    <row r="232" spans="1:8">
      <c r="A232" s="86"/>
      <c r="B232" s="168" t="s">
        <v>376</v>
      </c>
      <c r="C232" s="86"/>
      <c r="D232" s="50">
        <v>0</v>
      </c>
      <c r="E232" s="50">
        <v>0</v>
      </c>
      <c r="F232" s="86"/>
      <c r="G232" s="86"/>
      <c r="H232" s="86"/>
    </row>
    <row r="233" spans="1:8" ht="28.5">
      <c r="A233" s="79"/>
      <c r="B233" s="168" t="s">
        <v>377</v>
      </c>
      <c r="C233" s="119"/>
      <c r="D233" s="50">
        <v>0</v>
      </c>
      <c r="E233" s="50">
        <v>0</v>
      </c>
      <c r="F233" s="120"/>
      <c r="G233" s="120"/>
      <c r="H233" s="120"/>
    </row>
    <row r="234" spans="1:8">
      <c r="A234" s="79"/>
      <c r="B234" s="168" t="s">
        <v>378</v>
      </c>
      <c r="C234" s="119"/>
      <c r="D234" s="50">
        <v>170392645</v>
      </c>
      <c r="E234" s="50">
        <v>250712096</v>
      </c>
      <c r="F234" s="120"/>
      <c r="G234" s="120"/>
      <c r="H234" s="120"/>
    </row>
    <row r="235" spans="1:8">
      <c r="A235" s="79"/>
      <c r="B235" s="166" t="s">
        <v>379</v>
      </c>
      <c r="C235" s="119"/>
      <c r="D235" s="50">
        <v>0</v>
      </c>
      <c r="E235" s="50">
        <v>0</v>
      </c>
      <c r="F235" s="120"/>
      <c r="G235" s="120"/>
      <c r="H235" s="120"/>
    </row>
    <row r="236" spans="1:8">
      <c r="A236" s="79"/>
      <c r="B236" s="172" t="s">
        <v>380</v>
      </c>
      <c r="C236" s="119"/>
      <c r="D236" s="50">
        <v>0</v>
      </c>
      <c r="E236" s="50">
        <v>0</v>
      </c>
      <c r="F236" s="120"/>
      <c r="G236" s="120"/>
      <c r="H236" s="120"/>
    </row>
    <row r="237" spans="1:8" ht="17.25" thickBot="1">
      <c r="A237" s="79"/>
      <c r="B237" s="173" t="s">
        <v>303</v>
      </c>
      <c r="C237" s="119"/>
      <c r="D237" s="111">
        <f>SUM(D231:D236)</f>
        <v>170392645</v>
      </c>
      <c r="E237" s="111">
        <f>SUM(E231:E236)</f>
        <v>250712096</v>
      </c>
      <c r="F237" s="120"/>
      <c r="G237" s="120"/>
      <c r="H237" s="120"/>
    </row>
    <row r="238" spans="1:8" ht="17.25" thickTop="1">
      <c r="A238" s="174"/>
      <c r="B238" s="143"/>
      <c r="C238" s="112"/>
      <c r="D238" s="112"/>
      <c r="E238" s="112"/>
      <c r="F238" s="144"/>
      <c r="G238" s="144"/>
      <c r="H238" s="144"/>
    </row>
    <row r="239" spans="1:8" ht="17.25">
      <c r="A239" s="344" t="s">
        <v>381</v>
      </c>
      <c r="B239" s="344"/>
      <c r="C239" s="73"/>
      <c r="D239" s="73"/>
      <c r="E239" s="73"/>
      <c r="F239" s="73"/>
      <c r="G239" s="93"/>
      <c r="H239" s="120"/>
    </row>
    <row r="240" spans="1:8" ht="17.25">
      <c r="A240" s="175"/>
      <c r="B240" s="175"/>
      <c r="C240" s="147" t="s">
        <v>382</v>
      </c>
      <c r="D240" s="147" t="s">
        <v>360</v>
      </c>
      <c r="E240" s="98">
        <v>42369</v>
      </c>
      <c r="F240" s="98">
        <v>42004</v>
      </c>
      <c r="G240" s="93"/>
      <c r="H240" s="120"/>
    </row>
    <row r="241" spans="1:9">
      <c r="A241" s="79"/>
      <c r="B241" s="104"/>
      <c r="C241" s="138" t="s">
        <v>215</v>
      </c>
      <c r="D241" s="138" t="s">
        <v>216</v>
      </c>
      <c r="E241" s="150" t="s">
        <v>217</v>
      </c>
      <c r="F241" s="150" t="s">
        <v>217</v>
      </c>
      <c r="G241" s="138"/>
      <c r="H241" s="120"/>
    </row>
    <row r="242" spans="1:9" ht="25.5">
      <c r="A242" s="79"/>
      <c r="B242" s="176" t="s">
        <v>383</v>
      </c>
      <c r="C242" s="152"/>
      <c r="D242" s="153"/>
      <c r="E242" s="51">
        <v>0</v>
      </c>
      <c r="F242" s="51">
        <v>0</v>
      </c>
      <c r="G242" s="120"/>
      <c r="H242" s="120"/>
    </row>
    <row r="243" spans="1:9">
      <c r="A243" s="86"/>
      <c r="B243" s="177" t="s">
        <v>384</v>
      </c>
      <c r="C243" s="152"/>
      <c r="D243" s="152"/>
      <c r="E243" s="178">
        <v>0</v>
      </c>
      <c r="F243" s="178">
        <v>0</v>
      </c>
      <c r="G243" s="86"/>
      <c r="H243" s="86"/>
    </row>
    <row r="244" spans="1:9" ht="17.25" thickBot="1">
      <c r="A244" s="86"/>
      <c r="B244" s="177" t="s">
        <v>385</v>
      </c>
      <c r="C244" s="155"/>
      <c r="D244" s="155"/>
      <c r="E244" s="163">
        <f>SUM(E242:E243)</f>
        <v>0</v>
      </c>
      <c r="F244" s="163">
        <f>SUM(F242:F243)</f>
        <v>0</v>
      </c>
      <c r="G244" s="86"/>
      <c r="H244" s="86"/>
    </row>
    <row r="245" spans="1:9" ht="17.25" thickTop="1">
      <c r="A245" s="86"/>
      <c r="B245" s="177"/>
      <c r="C245" s="155"/>
      <c r="D245" s="155"/>
      <c r="E245" s="52"/>
      <c r="F245" s="52"/>
      <c r="G245" s="86"/>
      <c r="H245" s="86"/>
    </row>
    <row r="246" spans="1:9" ht="17.25">
      <c r="A246" s="344" t="s">
        <v>386</v>
      </c>
      <c r="B246" s="344"/>
      <c r="C246" s="113"/>
      <c r="D246" s="113"/>
      <c r="E246" s="94"/>
      <c r="F246" s="94"/>
      <c r="G246" s="94"/>
      <c r="H246" s="94"/>
      <c r="I246" s="73"/>
    </row>
    <row r="247" spans="1:9" ht="27">
      <c r="A247" s="95"/>
      <c r="B247" s="121" t="s">
        <v>387</v>
      </c>
      <c r="C247" s="113"/>
      <c r="D247" s="348">
        <v>42369</v>
      </c>
      <c r="E247" s="348"/>
      <c r="F247" s="348">
        <f>F240</f>
        <v>42004</v>
      </c>
      <c r="G247" s="348"/>
      <c r="H247" s="94"/>
      <c r="I247" s="73"/>
    </row>
    <row r="248" spans="1:9">
      <c r="A248" s="86"/>
      <c r="B248" s="86"/>
      <c r="C248" s="86"/>
      <c r="D248" s="179" t="s">
        <v>388</v>
      </c>
      <c r="E248" s="103" t="s">
        <v>222</v>
      </c>
      <c r="F248" s="179" t="s">
        <v>388</v>
      </c>
      <c r="G248" s="103" t="s">
        <v>222</v>
      </c>
      <c r="H248" s="86"/>
      <c r="I248" s="86"/>
    </row>
    <row r="249" spans="1:9" ht="17.25" thickBot="1">
      <c r="A249" s="86"/>
      <c r="B249" s="116" t="s">
        <v>389</v>
      </c>
      <c r="C249" s="167"/>
      <c r="D249" s="122">
        <v>27901377</v>
      </c>
      <c r="E249" s="122">
        <v>279013771</v>
      </c>
      <c r="F249" s="122">
        <v>27901377</v>
      </c>
      <c r="G249" s="122">
        <v>279013771</v>
      </c>
      <c r="H249" s="86"/>
      <c r="I249" s="86"/>
    </row>
    <row r="250" spans="1:9" ht="17.25" thickTop="1">
      <c r="A250" s="86"/>
      <c r="B250" s="167"/>
      <c r="C250" s="167"/>
      <c r="D250" s="50"/>
      <c r="E250" s="50"/>
      <c r="F250" s="50"/>
      <c r="G250" s="50"/>
      <c r="H250" s="86"/>
      <c r="I250" s="86"/>
    </row>
    <row r="251" spans="1:9">
      <c r="A251" s="86"/>
      <c r="B251" s="116" t="s">
        <v>449</v>
      </c>
      <c r="C251" s="127"/>
      <c r="D251" s="50">
        <f>D249</f>
        <v>27901377</v>
      </c>
      <c r="E251" s="50">
        <f>E249</f>
        <v>279013771</v>
      </c>
      <c r="F251" s="50">
        <v>27901377</v>
      </c>
      <c r="G251" s="50">
        <v>279013771</v>
      </c>
      <c r="H251" s="86"/>
      <c r="I251" s="86"/>
    </row>
    <row r="252" spans="1:9">
      <c r="A252" s="86"/>
      <c r="B252" s="116" t="s">
        <v>450</v>
      </c>
      <c r="C252" s="167"/>
      <c r="D252" s="180">
        <v>-9363</v>
      </c>
      <c r="E252" s="181">
        <v>-272840</v>
      </c>
      <c r="F252" s="181">
        <v>-9363</v>
      </c>
      <c r="G252" s="181">
        <v>-272840</v>
      </c>
      <c r="H252" s="86"/>
      <c r="I252" s="86"/>
    </row>
    <row r="253" spans="1:9" ht="17.25" thickBot="1">
      <c r="A253" s="86"/>
      <c r="B253" s="116" t="s">
        <v>451</v>
      </c>
      <c r="C253" s="112"/>
      <c r="D253" s="163">
        <f>SUM(D251:D252)</f>
        <v>27892014</v>
      </c>
      <c r="E253" s="163">
        <f>SUM(E251:E252)</f>
        <v>278740931</v>
      </c>
      <c r="F253" s="163">
        <f>SUM(F251:F252)</f>
        <v>27892014</v>
      </c>
      <c r="G253" s="163">
        <f>SUM(G251:G252)</f>
        <v>278740931</v>
      </c>
      <c r="H253" s="86"/>
      <c r="I253" s="86"/>
    </row>
    <row r="254" spans="1:9" ht="17.25" thickTop="1">
      <c r="A254" s="86"/>
      <c r="B254" s="86"/>
      <c r="C254" s="112"/>
      <c r="D254" s="144"/>
      <c r="E254" s="144"/>
      <c r="F254" s="144"/>
      <c r="G254" s="144"/>
      <c r="H254" s="86"/>
      <c r="I254" s="86"/>
    </row>
    <row r="255" spans="1:9" ht="31.5">
      <c r="A255" s="71"/>
      <c r="B255" s="104"/>
      <c r="C255" s="182" t="s">
        <v>390</v>
      </c>
      <c r="D255" s="182" t="s">
        <v>391</v>
      </c>
      <c r="E255" s="183" t="s">
        <v>392</v>
      </c>
      <c r="F255" s="183" t="s">
        <v>393</v>
      </c>
      <c r="G255" s="182" t="s">
        <v>315</v>
      </c>
      <c r="H255" s="86"/>
      <c r="I255" s="184"/>
    </row>
    <row r="256" spans="1:9">
      <c r="A256" s="155"/>
      <c r="B256" s="185" t="s">
        <v>452</v>
      </c>
      <c r="C256" s="50">
        <v>279013770637</v>
      </c>
      <c r="D256" s="55">
        <v>-272840000</v>
      </c>
      <c r="E256" s="51">
        <v>21553609319</v>
      </c>
      <c r="F256" s="55">
        <v>7800968996</v>
      </c>
      <c r="G256" s="51">
        <f t="shared" ref="G256:G261" si="4">SUM(C256:F256)</f>
        <v>308095508952</v>
      </c>
      <c r="H256" s="86"/>
      <c r="I256" s="120"/>
    </row>
    <row r="257" spans="1:9">
      <c r="A257" s="155"/>
      <c r="B257" s="185" t="s">
        <v>394</v>
      </c>
      <c r="C257" s="50">
        <v>0</v>
      </c>
      <c r="D257" s="50">
        <v>0</v>
      </c>
      <c r="E257" s="51">
        <v>0</v>
      </c>
      <c r="F257" s="51">
        <v>0</v>
      </c>
      <c r="G257" s="51">
        <f t="shared" si="4"/>
        <v>0</v>
      </c>
      <c r="H257" s="86"/>
      <c r="I257" s="120"/>
    </row>
    <row r="258" spans="1:9">
      <c r="A258" s="155"/>
      <c r="B258" s="185" t="s">
        <v>395</v>
      </c>
      <c r="C258" s="50">
        <v>0</v>
      </c>
      <c r="D258" s="50">
        <v>0</v>
      </c>
      <c r="E258" s="51">
        <v>0</v>
      </c>
      <c r="F258" s="109">
        <v>0</v>
      </c>
      <c r="G258" s="51">
        <f t="shared" si="4"/>
        <v>0</v>
      </c>
      <c r="H258" s="86"/>
      <c r="I258" s="120"/>
    </row>
    <row r="259" spans="1:9">
      <c r="A259" s="155"/>
      <c r="B259" s="185" t="s">
        <v>396</v>
      </c>
      <c r="C259" s="50">
        <v>0</v>
      </c>
      <c r="D259" s="50">
        <v>0</v>
      </c>
      <c r="E259" s="51">
        <v>0</v>
      </c>
      <c r="F259" s="216">
        <v>45403378986</v>
      </c>
      <c r="G259" s="51">
        <f t="shared" si="4"/>
        <v>45403378986</v>
      </c>
      <c r="H259" s="86"/>
      <c r="I259" s="120"/>
    </row>
    <row r="260" spans="1:9">
      <c r="A260" s="155"/>
      <c r="B260" s="185" t="s">
        <v>391</v>
      </c>
      <c r="C260" s="50">
        <v>0</v>
      </c>
      <c r="D260" s="50">
        <v>0</v>
      </c>
      <c r="E260" s="51">
        <v>0</v>
      </c>
      <c r="F260" s="46">
        <v>0</v>
      </c>
      <c r="G260" s="51">
        <f t="shared" si="4"/>
        <v>0</v>
      </c>
      <c r="H260" s="86"/>
      <c r="I260" s="120"/>
    </row>
    <row r="261" spans="1:9">
      <c r="A261" s="155"/>
      <c r="B261" s="185" t="s">
        <v>397</v>
      </c>
      <c r="C261" s="50">
        <v>0</v>
      </c>
      <c r="D261" s="50">
        <v>0</v>
      </c>
      <c r="E261" s="51">
        <v>0</v>
      </c>
      <c r="F261" s="46">
        <v>0</v>
      </c>
      <c r="G261" s="117">
        <f t="shared" si="4"/>
        <v>0</v>
      </c>
      <c r="H261" s="86"/>
      <c r="I261" s="120"/>
    </row>
    <row r="262" spans="1:9" ht="17.25" thickBot="1">
      <c r="A262" s="155"/>
      <c r="B262" s="185" t="s">
        <v>453</v>
      </c>
      <c r="C262" s="111">
        <f>SUM(C256:C261)</f>
        <v>279013770637</v>
      </c>
      <c r="D262" s="186">
        <f>SUM(D256:D261)</f>
        <v>-272840000</v>
      </c>
      <c r="E262" s="111">
        <f>SUM(E256:E261)</f>
        <v>21553609319</v>
      </c>
      <c r="F262" s="187">
        <f>SUM(F256:F261)</f>
        <v>53204347982</v>
      </c>
      <c r="G262" s="111">
        <f>SUM(G256:G261)</f>
        <v>353498887938</v>
      </c>
      <c r="H262" s="86"/>
      <c r="I262" s="120"/>
    </row>
    <row r="263" spans="1:9" ht="17.25" thickTop="1">
      <c r="A263" s="155"/>
      <c r="B263" s="155"/>
      <c r="C263" s="100"/>
      <c r="D263" s="188"/>
      <c r="E263" s="100"/>
      <c r="F263" s="100"/>
      <c r="G263" s="100"/>
      <c r="H263" s="100"/>
      <c r="I263" s="120"/>
    </row>
    <row r="264" spans="1:9">
      <c r="A264" s="155"/>
      <c r="B264" s="185" t="s">
        <v>454</v>
      </c>
      <c r="C264" s="47">
        <f>C262</f>
        <v>279013770637</v>
      </c>
      <c r="D264" s="58">
        <f>D262</f>
        <v>-272840000</v>
      </c>
      <c r="E264" s="56">
        <f>E262</f>
        <v>21553609319</v>
      </c>
      <c r="F264" s="217">
        <f>F262</f>
        <v>53204347982</v>
      </c>
      <c r="G264" s="56">
        <f t="shared" ref="G264:G269" si="5">SUM(C264:F264)</f>
        <v>353498887938</v>
      </c>
      <c r="H264" s="86"/>
      <c r="I264" s="120"/>
    </row>
    <row r="265" spans="1:9">
      <c r="A265" s="155"/>
      <c r="B265" s="185" t="s">
        <v>394</v>
      </c>
      <c r="C265" s="45">
        <v>0</v>
      </c>
      <c r="D265" s="45">
        <v>0</v>
      </c>
      <c r="E265" s="46">
        <v>0</v>
      </c>
      <c r="F265" s="216">
        <v>0</v>
      </c>
      <c r="G265" s="216">
        <f t="shared" si="5"/>
        <v>0</v>
      </c>
      <c r="H265" s="86"/>
      <c r="I265" s="120"/>
    </row>
    <row r="266" spans="1:9">
      <c r="A266" s="155"/>
      <c r="B266" s="185" t="s">
        <v>395</v>
      </c>
      <c r="C266" s="45">
        <v>0</v>
      </c>
      <c r="D266" s="45">
        <v>0</v>
      </c>
      <c r="E266" s="46">
        <v>6810506848</v>
      </c>
      <c r="F266" s="216">
        <f>-E266</f>
        <v>-6810506848</v>
      </c>
      <c r="G266" s="46">
        <f t="shared" si="5"/>
        <v>0</v>
      </c>
      <c r="H266" s="86"/>
      <c r="I266" s="120"/>
    </row>
    <row r="267" spans="1:9">
      <c r="A267" s="155"/>
      <c r="B267" s="185" t="s">
        <v>398</v>
      </c>
      <c r="C267" s="45">
        <v>0</v>
      </c>
      <c r="D267" s="45">
        <v>0</v>
      </c>
      <c r="E267" s="46">
        <v>0</v>
      </c>
      <c r="F267" s="117">
        <v>61811942136</v>
      </c>
      <c r="G267" s="216">
        <f t="shared" si="5"/>
        <v>61811942136</v>
      </c>
      <c r="H267" s="86"/>
      <c r="I267" s="120"/>
    </row>
    <row r="268" spans="1:9">
      <c r="A268" s="155"/>
      <c r="B268" s="185" t="s">
        <v>391</v>
      </c>
      <c r="C268" s="45">
        <v>0</v>
      </c>
      <c r="D268" s="45">
        <v>0</v>
      </c>
      <c r="E268" s="46">
        <v>0</v>
      </c>
      <c r="F268" s="46">
        <v>0</v>
      </c>
      <c r="G268" s="46">
        <f t="shared" si="5"/>
        <v>0</v>
      </c>
      <c r="H268" s="86"/>
      <c r="I268" s="120"/>
    </row>
    <row r="269" spans="1:9" ht="23.25">
      <c r="A269" s="155"/>
      <c r="B269" s="189" t="s">
        <v>455</v>
      </c>
      <c r="C269" s="45">
        <v>0</v>
      </c>
      <c r="D269" s="45">
        <v>0</v>
      </c>
      <c r="E269" s="46">
        <v>0</v>
      </c>
      <c r="F269" s="218">
        <f>-10392915943+-1157786164+-17499428057+3732</f>
        <v>-29050126432</v>
      </c>
      <c r="G269" s="219">
        <f t="shared" si="5"/>
        <v>-29050126432</v>
      </c>
      <c r="H269" s="86"/>
      <c r="I269" s="120"/>
    </row>
    <row r="270" spans="1:9" ht="17.25" thickBot="1">
      <c r="A270" s="155"/>
      <c r="B270" s="185" t="s">
        <v>456</v>
      </c>
      <c r="C270" s="111">
        <f>SUM(C264:C269)</f>
        <v>279013770637</v>
      </c>
      <c r="D270" s="186">
        <f>SUM(D264:D269)</f>
        <v>-272840000</v>
      </c>
      <c r="E270" s="111">
        <f>SUM(E264:E269)</f>
        <v>28364116167</v>
      </c>
      <c r="F270" s="187">
        <f>SUM(F264:F269)</f>
        <v>79155656838</v>
      </c>
      <c r="G270" s="111">
        <f>SUM(C270:F270)</f>
        <v>386260703642</v>
      </c>
      <c r="H270" s="86"/>
      <c r="I270" s="120"/>
    </row>
    <row r="271" spans="1:9" ht="17.25" thickTop="1">
      <c r="A271" s="86"/>
      <c r="B271" s="86"/>
      <c r="C271" s="112"/>
      <c r="D271" s="141"/>
      <c r="E271" s="112"/>
      <c r="F271" s="112"/>
      <c r="G271" s="112"/>
      <c r="H271" s="86"/>
      <c r="I271" s="86"/>
    </row>
    <row r="272" spans="1:9" ht="17.25">
      <c r="A272" s="74" t="s">
        <v>457</v>
      </c>
      <c r="B272" s="74"/>
      <c r="C272" s="190"/>
      <c r="D272" s="191"/>
      <c r="E272" s="190"/>
      <c r="F272" s="190"/>
      <c r="G272" s="190"/>
      <c r="H272" s="192"/>
      <c r="I272" s="193"/>
    </row>
    <row r="273" spans="1:9">
      <c r="A273" s="343" t="s">
        <v>399</v>
      </c>
      <c r="B273" s="343"/>
      <c r="C273" s="343"/>
      <c r="D273" s="113"/>
      <c r="E273" s="94"/>
      <c r="F273" s="94"/>
      <c r="G273" s="94"/>
      <c r="H273" s="94"/>
      <c r="I273" s="97"/>
    </row>
    <row r="274" spans="1:9">
      <c r="A274" s="95"/>
      <c r="B274" s="194" t="s">
        <v>400</v>
      </c>
      <c r="C274" s="113"/>
      <c r="D274" s="113"/>
      <c r="E274" s="94"/>
      <c r="F274" s="94"/>
      <c r="G274" s="94"/>
      <c r="H274" s="94"/>
      <c r="I274" s="97"/>
    </row>
    <row r="275" spans="1:9">
      <c r="A275" s="86"/>
      <c r="B275" s="86"/>
      <c r="C275" s="86"/>
      <c r="D275" s="98">
        <v>42369</v>
      </c>
      <c r="E275" s="98">
        <v>42004</v>
      </c>
      <c r="F275" s="86"/>
      <c r="G275" s="94"/>
      <c r="H275" s="86"/>
      <c r="I275" s="86"/>
    </row>
    <row r="276" spans="1:9" ht="27">
      <c r="A276" s="86"/>
      <c r="B276" s="121" t="s">
        <v>458</v>
      </c>
      <c r="C276" s="86"/>
      <c r="D276" s="195">
        <v>1401190256988</v>
      </c>
      <c r="E276" s="195">
        <v>1206965006130</v>
      </c>
      <c r="F276" s="86"/>
      <c r="G276" s="94"/>
      <c r="H276" s="86"/>
      <c r="I276" s="86"/>
    </row>
    <row r="277" spans="1:9">
      <c r="A277" s="86"/>
      <c r="B277" s="116" t="s">
        <v>401</v>
      </c>
      <c r="C277" s="167"/>
      <c r="D277" s="106">
        <v>-159665335</v>
      </c>
      <c r="E277" s="106">
        <v>-1565151037</v>
      </c>
      <c r="F277" s="86"/>
      <c r="G277" s="94"/>
      <c r="H277" s="86"/>
      <c r="I277" s="86"/>
    </row>
    <row r="278" spans="1:9" ht="17.25" thickBot="1">
      <c r="A278" s="86"/>
      <c r="B278" s="196" t="s">
        <v>402</v>
      </c>
      <c r="C278" s="167"/>
      <c r="D278" s="197">
        <f>SUM(D276:D277)</f>
        <v>1401030591653</v>
      </c>
      <c r="E278" s="197">
        <f>SUM(E276:E277)</f>
        <v>1205399855093</v>
      </c>
      <c r="F278" s="86"/>
      <c r="G278" s="94"/>
      <c r="H278" s="86"/>
      <c r="I278" s="86"/>
    </row>
    <row r="279" spans="1:9" ht="17.25" thickTop="1">
      <c r="A279" s="86"/>
      <c r="B279" s="83"/>
      <c r="C279" s="86"/>
      <c r="D279" s="112"/>
      <c r="E279" s="112"/>
      <c r="F279" s="86"/>
      <c r="G279" s="94"/>
      <c r="H279" s="86"/>
      <c r="I279" s="86"/>
    </row>
    <row r="280" spans="1:9">
      <c r="A280" s="95"/>
      <c r="B280" s="198" t="s">
        <v>403</v>
      </c>
      <c r="C280" s="113"/>
      <c r="D280" s="113"/>
      <c r="E280" s="94"/>
      <c r="F280" s="94"/>
      <c r="G280" s="94"/>
      <c r="H280" s="94"/>
      <c r="I280" s="73"/>
    </row>
    <row r="281" spans="1:9">
      <c r="A281" s="86"/>
      <c r="B281" s="86"/>
      <c r="C281" s="86"/>
      <c r="D281" s="98">
        <v>42369</v>
      </c>
      <c r="E281" s="98">
        <v>42004</v>
      </c>
      <c r="F281" s="86"/>
      <c r="G281" s="94"/>
      <c r="H281" s="86"/>
      <c r="I281" s="73"/>
    </row>
    <row r="282" spans="1:9">
      <c r="A282" s="86"/>
      <c r="B282" s="196" t="s">
        <v>404</v>
      </c>
      <c r="C282" s="86"/>
      <c r="D282" s="50">
        <v>9059689385</v>
      </c>
      <c r="E282" s="50">
        <v>8129598206</v>
      </c>
      <c r="F282" s="86"/>
      <c r="G282" s="94"/>
      <c r="H282" s="86"/>
      <c r="I282" s="73"/>
    </row>
    <row r="283" spans="1:9">
      <c r="A283" s="86"/>
      <c r="B283" s="196" t="s">
        <v>405</v>
      </c>
      <c r="C283" s="86"/>
      <c r="D283" s="106">
        <v>4031523235</v>
      </c>
      <c r="E283" s="106">
        <v>1370394921</v>
      </c>
      <c r="F283" s="86"/>
      <c r="G283" s="94"/>
      <c r="H283" s="86"/>
      <c r="I283" s="73"/>
    </row>
    <row r="284" spans="1:9" ht="17.25" thickBot="1">
      <c r="A284" s="86"/>
      <c r="B284" s="199" t="s">
        <v>303</v>
      </c>
      <c r="C284" s="86"/>
      <c r="D284" s="111">
        <f>SUM(D282:D283)</f>
        <v>13091212620</v>
      </c>
      <c r="E284" s="111">
        <f>SUM(E282:E283)</f>
        <v>9499993127</v>
      </c>
      <c r="F284" s="86"/>
      <c r="G284" s="94"/>
      <c r="H284" s="86"/>
      <c r="I284" s="73"/>
    </row>
    <row r="285" spans="1:9" ht="17.25" thickTop="1">
      <c r="A285" s="86"/>
      <c r="B285" s="86"/>
      <c r="C285" s="86"/>
      <c r="D285" s="112"/>
      <c r="E285" s="144"/>
      <c r="F285" s="86"/>
      <c r="G285" s="94"/>
      <c r="H285" s="86"/>
      <c r="I285" s="73"/>
    </row>
    <row r="286" spans="1:9" ht="17.25">
      <c r="A286" s="95"/>
      <c r="B286" s="194" t="s">
        <v>406</v>
      </c>
      <c r="C286" s="113"/>
      <c r="D286" s="113"/>
      <c r="E286" s="94"/>
      <c r="F286" s="94"/>
      <c r="G286" s="94"/>
      <c r="H286" s="94"/>
      <c r="I286" s="73"/>
    </row>
    <row r="287" spans="1:9">
      <c r="A287" s="86"/>
      <c r="B287" s="86"/>
      <c r="C287" s="86"/>
      <c r="D287" s="98">
        <v>42369</v>
      </c>
      <c r="E287" s="98">
        <v>42004</v>
      </c>
      <c r="F287" s="86"/>
      <c r="G287" s="94"/>
      <c r="H287" s="86"/>
      <c r="I287" s="73"/>
    </row>
    <row r="288" spans="1:9">
      <c r="A288" s="86"/>
      <c r="B288" s="200" t="s">
        <v>407</v>
      </c>
      <c r="C288" s="86"/>
      <c r="D288" s="50">
        <v>0</v>
      </c>
      <c r="E288" s="50">
        <v>457636000</v>
      </c>
      <c r="F288" s="86"/>
      <c r="G288" s="94"/>
      <c r="H288" s="86"/>
      <c r="I288" s="73"/>
    </row>
    <row r="289" spans="1:9">
      <c r="A289" s="86"/>
      <c r="B289" s="196" t="s">
        <v>406</v>
      </c>
      <c r="C289" s="86"/>
      <c r="D289" s="50">
        <v>7898982163</v>
      </c>
      <c r="E289" s="50">
        <v>6689404733</v>
      </c>
      <c r="F289" s="86"/>
      <c r="G289" s="94"/>
      <c r="H289" s="86"/>
      <c r="I289" s="73"/>
    </row>
    <row r="290" spans="1:9" ht="17.25" thickBot="1">
      <c r="A290" s="86"/>
      <c r="B290" s="86"/>
      <c r="C290" s="86"/>
      <c r="D290" s="111">
        <f>SUM(D288:D289)</f>
        <v>7898982163</v>
      </c>
      <c r="E290" s="111">
        <f>SUM(E288:E289)</f>
        <v>7147040733</v>
      </c>
      <c r="F290" s="86"/>
      <c r="G290" s="94"/>
      <c r="H290" s="86"/>
      <c r="I290" s="73"/>
    </row>
    <row r="291" spans="1:9" ht="17.25" thickTop="1">
      <c r="A291" s="86"/>
      <c r="B291" s="86"/>
      <c r="C291" s="86"/>
      <c r="D291" s="54"/>
      <c r="E291" s="54"/>
      <c r="F291" s="86"/>
      <c r="G291" s="94"/>
      <c r="H291" s="86"/>
      <c r="I291" s="73"/>
    </row>
    <row r="292" spans="1:9" ht="17.25">
      <c r="A292" s="343" t="s">
        <v>408</v>
      </c>
      <c r="B292" s="343"/>
      <c r="C292" s="343"/>
      <c r="D292" s="113"/>
      <c r="E292" s="94"/>
      <c r="F292" s="94"/>
      <c r="G292" s="94"/>
      <c r="H292" s="94"/>
      <c r="I292" s="73"/>
    </row>
    <row r="293" spans="1:9">
      <c r="A293" s="86"/>
      <c r="B293" s="86"/>
      <c r="C293" s="86"/>
      <c r="D293" s="98">
        <v>42369</v>
      </c>
      <c r="E293" s="98">
        <v>42004</v>
      </c>
      <c r="F293" s="94"/>
      <c r="G293" s="94"/>
      <c r="H293" s="86"/>
    </row>
    <row r="294" spans="1:9">
      <c r="A294" s="86"/>
      <c r="B294" s="196" t="s">
        <v>409</v>
      </c>
      <c r="C294" s="167"/>
      <c r="D294" s="195">
        <v>1269643399663</v>
      </c>
      <c r="E294" s="195">
        <v>1112629652891</v>
      </c>
      <c r="F294" s="94"/>
      <c r="G294" s="94"/>
      <c r="H294" s="86"/>
    </row>
    <row r="295" spans="1:9">
      <c r="A295" s="86"/>
      <c r="B295" s="196" t="s">
        <v>410</v>
      </c>
      <c r="C295" s="167"/>
      <c r="D295" s="106">
        <v>323967384</v>
      </c>
      <c r="E295" s="106">
        <v>-566927858</v>
      </c>
      <c r="F295" s="94"/>
      <c r="G295" s="94"/>
      <c r="H295" s="86"/>
    </row>
    <row r="296" spans="1:9" ht="17.25" thickBot="1">
      <c r="A296" s="86"/>
      <c r="B296" s="201" t="s">
        <v>303</v>
      </c>
      <c r="C296" s="86"/>
      <c r="D296" s="197">
        <f>SUM(D294:D295)</f>
        <v>1269967367047</v>
      </c>
      <c r="E296" s="197">
        <f>SUM(E294:E295)</f>
        <v>1112062725033</v>
      </c>
      <c r="F296" s="94"/>
      <c r="G296" s="94"/>
      <c r="H296" s="86"/>
    </row>
    <row r="297" spans="1:9" ht="17.25" thickTop="1">
      <c r="A297" s="86"/>
      <c r="B297" s="86"/>
      <c r="C297" s="86"/>
      <c r="D297" s="112"/>
      <c r="E297" s="144"/>
      <c r="F297" s="86"/>
      <c r="G297" s="94"/>
      <c r="H297" s="86"/>
    </row>
    <row r="298" spans="1:9">
      <c r="A298" s="343" t="s">
        <v>411</v>
      </c>
      <c r="B298" s="343"/>
      <c r="C298" s="343"/>
      <c r="D298" s="113"/>
      <c r="E298" s="94"/>
      <c r="F298" s="94"/>
      <c r="G298" s="94"/>
      <c r="H298" s="94"/>
    </row>
    <row r="299" spans="1:9">
      <c r="A299" s="86"/>
      <c r="B299" s="86"/>
      <c r="C299" s="86"/>
      <c r="D299" s="98">
        <v>42369</v>
      </c>
      <c r="E299" s="98">
        <v>42004</v>
      </c>
      <c r="F299" s="86"/>
      <c r="G299" s="94"/>
      <c r="H299" s="86"/>
    </row>
    <row r="300" spans="1:9">
      <c r="A300" s="86"/>
      <c r="B300" s="83" t="s">
        <v>412</v>
      </c>
      <c r="C300" s="86"/>
      <c r="D300" s="50">
        <v>4898081589</v>
      </c>
      <c r="E300" s="50">
        <v>4501614632</v>
      </c>
      <c r="F300" s="86"/>
      <c r="G300" s="94"/>
      <c r="H300" s="86"/>
    </row>
    <row r="301" spans="1:9">
      <c r="A301" s="86"/>
      <c r="B301" s="83" t="s">
        <v>413</v>
      </c>
      <c r="C301" s="86"/>
      <c r="D301" s="50">
        <v>18244487811</v>
      </c>
      <c r="E301" s="50">
        <v>5081717270</v>
      </c>
      <c r="F301" s="86"/>
      <c r="G301" s="94"/>
      <c r="H301" s="86"/>
    </row>
    <row r="302" spans="1:9" ht="17.25" thickBot="1">
      <c r="A302" s="86"/>
      <c r="B302" s="201" t="s">
        <v>303</v>
      </c>
      <c r="C302" s="86"/>
      <c r="D302" s="111">
        <f>SUM(D300:D301)</f>
        <v>23142569400</v>
      </c>
      <c r="E302" s="111">
        <f>SUM(E300:E301)</f>
        <v>9583331902</v>
      </c>
      <c r="F302" s="86"/>
      <c r="G302" s="94"/>
      <c r="H302" s="86"/>
    </row>
    <row r="303" spans="1:9" ht="17.25" thickTop="1">
      <c r="A303" s="86"/>
      <c r="B303" s="86"/>
      <c r="C303" s="86"/>
      <c r="D303" s="112"/>
      <c r="E303" s="144"/>
      <c r="F303" s="86"/>
      <c r="G303" s="94"/>
      <c r="H303" s="86"/>
    </row>
    <row r="304" spans="1:9">
      <c r="A304" s="95"/>
      <c r="B304" s="194" t="s">
        <v>414</v>
      </c>
      <c r="C304" s="113"/>
      <c r="D304" s="113"/>
      <c r="E304" s="94"/>
      <c r="F304" s="94"/>
      <c r="G304" s="94"/>
      <c r="H304" s="94"/>
    </row>
    <row r="305" spans="1:8">
      <c r="A305" s="86"/>
      <c r="B305" s="86"/>
      <c r="C305" s="86"/>
      <c r="D305" s="98">
        <v>42369</v>
      </c>
      <c r="E305" s="98">
        <v>42004</v>
      </c>
      <c r="F305" s="86"/>
      <c r="G305" s="94"/>
      <c r="H305" s="86"/>
    </row>
    <row r="306" spans="1:8">
      <c r="A306" s="86"/>
      <c r="B306" s="82" t="s">
        <v>415</v>
      </c>
      <c r="C306" s="86"/>
      <c r="D306" s="50">
        <v>0</v>
      </c>
      <c r="E306" s="50">
        <v>0</v>
      </c>
      <c r="F306" s="86"/>
      <c r="G306" s="94"/>
      <c r="H306" s="86"/>
    </row>
    <row r="307" spans="1:8">
      <c r="A307" s="86"/>
      <c r="B307" s="82" t="s">
        <v>414</v>
      </c>
      <c r="C307" s="86"/>
      <c r="D307" s="50">
        <v>149895294</v>
      </c>
      <c r="E307" s="50">
        <v>270746898</v>
      </c>
      <c r="F307" s="86"/>
      <c r="G307" s="94"/>
      <c r="H307" s="86"/>
    </row>
    <row r="308" spans="1:8" ht="17.25" thickBot="1">
      <c r="A308" s="86"/>
      <c r="B308" s="86"/>
      <c r="C308" s="86"/>
      <c r="D308" s="111">
        <f>SUM(D306:D307)</f>
        <v>149895294</v>
      </c>
      <c r="E308" s="111">
        <f>SUM(E306:E307)</f>
        <v>270746898</v>
      </c>
      <c r="F308" s="86"/>
      <c r="G308" s="94"/>
      <c r="H308" s="86"/>
    </row>
    <row r="309" spans="1:8" ht="17.25" thickTop="1">
      <c r="A309" s="86"/>
      <c r="B309" s="86"/>
      <c r="C309" s="86"/>
      <c r="D309" s="112"/>
      <c r="E309" s="144"/>
      <c r="F309" s="86"/>
      <c r="G309" s="94"/>
      <c r="H309" s="86"/>
    </row>
    <row r="310" spans="1:8">
      <c r="A310" s="343" t="s">
        <v>416</v>
      </c>
      <c r="B310" s="343"/>
      <c r="C310" s="343"/>
      <c r="D310" s="113"/>
      <c r="E310" s="94"/>
      <c r="F310" s="94"/>
      <c r="G310" s="94"/>
      <c r="H310" s="94"/>
    </row>
    <row r="311" spans="1:8">
      <c r="A311" s="86"/>
      <c r="B311" s="86"/>
      <c r="C311" s="86"/>
      <c r="D311" s="98">
        <v>42369</v>
      </c>
      <c r="E311" s="98">
        <v>42004</v>
      </c>
      <c r="F311" s="86"/>
      <c r="G311" s="94"/>
      <c r="H311" s="86"/>
    </row>
    <row r="312" spans="1:8">
      <c r="A312" s="86"/>
      <c r="B312" s="83" t="s">
        <v>417</v>
      </c>
      <c r="C312" s="202"/>
      <c r="D312" s="195">
        <v>1188276815510</v>
      </c>
      <c r="E312" s="195">
        <v>1037353467578</v>
      </c>
      <c r="F312" s="86"/>
      <c r="G312" s="94"/>
      <c r="H312" s="86"/>
    </row>
    <row r="313" spans="1:8">
      <c r="A313" s="86"/>
      <c r="B313" s="83" t="s">
        <v>418</v>
      </c>
      <c r="C313" s="202"/>
      <c r="D313" s="50">
        <v>56510076212</v>
      </c>
      <c r="E313" s="50">
        <v>51132105483</v>
      </c>
      <c r="F313" s="86"/>
      <c r="G313" s="94"/>
      <c r="H313" s="86"/>
    </row>
    <row r="314" spans="1:8">
      <c r="A314" s="86"/>
      <c r="B314" s="83" t="s">
        <v>419</v>
      </c>
      <c r="C314" s="202"/>
      <c r="D314" s="51">
        <v>17701979840</v>
      </c>
      <c r="E314" s="51">
        <v>21805325351</v>
      </c>
      <c r="F314" s="86"/>
      <c r="G314" s="94"/>
      <c r="H314" s="86"/>
    </row>
    <row r="315" spans="1:8" ht="17.25" thickBot="1">
      <c r="A315" s="86"/>
      <c r="B315" s="201" t="s">
        <v>303</v>
      </c>
      <c r="C315" s="202"/>
      <c r="D315" s="197">
        <f>SUM(D312:D314)</f>
        <v>1262488871562</v>
      </c>
      <c r="E315" s="197">
        <f>SUM(E312:E314)</f>
        <v>1110290898412</v>
      </c>
      <c r="F315" s="86"/>
      <c r="G315" s="94"/>
      <c r="H315" s="86"/>
    </row>
    <row r="316" spans="1:8" ht="17.25" thickTop="1">
      <c r="A316" s="86"/>
      <c r="B316" s="201"/>
      <c r="C316" s="86"/>
      <c r="D316" s="112"/>
      <c r="E316" s="112"/>
      <c r="F316" s="86"/>
      <c r="G316" s="94"/>
      <c r="H316" s="86"/>
    </row>
    <row r="317" spans="1:8">
      <c r="A317" s="344" t="s">
        <v>420</v>
      </c>
      <c r="B317" s="344"/>
      <c r="C317" s="113"/>
      <c r="D317" s="113"/>
      <c r="E317" s="94"/>
      <c r="F317" s="94"/>
      <c r="G317" s="94"/>
      <c r="H317" s="94"/>
    </row>
    <row r="318" spans="1:8">
      <c r="A318" s="86"/>
      <c r="B318" s="86"/>
      <c r="C318" s="86"/>
      <c r="D318" s="98">
        <v>42369</v>
      </c>
      <c r="E318" s="98">
        <v>42004</v>
      </c>
      <c r="F318" s="86"/>
      <c r="G318" s="94"/>
      <c r="H318" s="86"/>
    </row>
    <row r="319" spans="1:8">
      <c r="A319" s="86"/>
      <c r="B319" s="83" t="s">
        <v>421</v>
      </c>
      <c r="C319" s="86"/>
      <c r="D319" s="106">
        <v>77132219422</v>
      </c>
      <c r="E319" s="106">
        <v>53278905245.040039</v>
      </c>
      <c r="F319" s="203"/>
      <c r="G319" s="94"/>
      <c r="H319" s="86"/>
    </row>
    <row r="320" spans="1:8">
      <c r="A320" s="86"/>
      <c r="B320" s="83" t="s">
        <v>422</v>
      </c>
      <c r="C320" s="86"/>
      <c r="D320" s="50"/>
      <c r="E320" s="50"/>
      <c r="F320" s="203"/>
      <c r="G320" s="94"/>
      <c r="H320" s="86"/>
    </row>
    <row r="321" spans="1:8">
      <c r="A321" s="86"/>
      <c r="B321" s="105" t="s">
        <v>423</v>
      </c>
      <c r="C321" s="86"/>
      <c r="D321" s="106">
        <v>0</v>
      </c>
      <c r="E321" s="106">
        <v>0</v>
      </c>
      <c r="F321" s="144"/>
      <c r="G321" s="94"/>
      <c r="H321" s="86"/>
    </row>
    <row r="322" spans="1:8">
      <c r="A322" s="86"/>
      <c r="B322" s="105" t="s">
        <v>424</v>
      </c>
      <c r="C322" s="86"/>
      <c r="D322" s="50">
        <f>D319-D321</f>
        <v>77132219422</v>
      </c>
      <c r="E322" s="50">
        <f>E319-E321</f>
        <v>53278905245.040039</v>
      </c>
      <c r="F322" s="86"/>
      <c r="G322" s="94"/>
      <c r="H322" s="86"/>
    </row>
    <row r="323" spans="1:8">
      <c r="A323" s="86"/>
      <c r="B323" s="105" t="s">
        <v>425</v>
      </c>
      <c r="C323" s="86"/>
      <c r="D323" s="106">
        <v>15320277286</v>
      </c>
      <c r="E323" s="106">
        <v>3223726992</v>
      </c>
      <c r="F323" s="86"/>
      <c r="G323" s="94"/>
      <c r="H323" s="86"/>
    </row>
    <row r="324" spans="1:8" ht="17.25">
      <c r="A324" s="86"/>
      <c r="B324" s="204" t="s">
        <v>426</v>
      </c>
      <c r="C324" s="86"/>
      <c r="D324" s="106">
        <f>D319-D323</f>
        <v>61811942136</v>
      </c>
      <c r="E324" s="106">
        <f>E319-E323</f>
        <v>50055178253.040039</v>
      </c>
      <c r="F324" s="86"/>
      <c r="G324" s="94"/>
      <c r="H324" s="86"/>
    </row>
    <row r="325" spans="1:8" ht="17.25">
      <c r="A325" s="86"/>
      <c r="B325" s="204"/>
      <c r="C325" s="86"/>
      <c r="D325" s="106"/>
      <c r="E325" s="106"/>
      <c r="F325" s="86"/>
      <c r="G325" s="94"/>
      <c r="H325" s="86"/>
    </row>
    <row r="326" spans="1:8">
      <c r="A326" s="86"/>
      <c r="B326" s="205" t="s">
        <v>459</v>
      </c>
      <c r="C326" s="48"/>
      <c r="D326" s="206"/>
      <c r="E326" s="206"/>
      <c r="F326" s="86"/>
      <c r="G326" s="94"/>
      <c r="H326" s="86"/>
    </row>
    <row r="327" spans="1:8">
      <c r="A327" s="86"/>
      <c r="B327" s="132"/>
      <c r="C327" s="50"/>
      <c r="D327" s="98">
        <v>42369</v>
      </c>
      <c r="E327" s="98">
        <v>42004</v>
      </c>
      <c r="F327" s="86"/>
      <c r="G327" s="94"/>
      <c r="H327" s="86"/>
    </row>
    <row r="328" spans="1:8">
      <c r="A328" s="86"/>
      <c r="B328" s="207" t="s">
        <v>460</v>
      </c>
      <c r="C328" s="50"/>
      <c r="D328" s="106">
        <v>704119609159</v>
      </c>
      <c r="E328" s="106">
        <v>659117670980</v>
      </c>
      <c r="F328" s="86"/>
      <c r="G328" s="94"/>
      <c r="H328" s="86"/>
    </row>
    <row r="329" spans="1:8">
      <c r="A329" s="86"/>
      <c r="B329" s="208" t="s">
        <v>461</v>
      </c>
      <c r="C329" s="50"/>
      <c r="D329" s="50">
        <v>1388028958</v>
      </c>
      <c r="E329" s="50">
        <v>1190815530</v>
      </c>
      <c r="F329" s="86"/>
      <c r="G329" s="94"/>
      <c r="H329" s="86"/>
    </row>
    <row r="330" spans="1:8">
      <c r="A330" s="86"/>
      <c r="B330" s="207" t="s">
        <v>462</v>
      </c>
      <c r="C330" s="50"/>
      <c r="D330" s="106">
        <v>368362824</v>
      </c>
      <c r="E330" s="106">
        <v>324864077</v>
      </c>
      <c r="F330" s="86"/>
      <c r="G330" s="94"/>
      <c r="H330" s="86"/>
    </row>
    <row r="331" spans="1:8">
      <c r="A331" s="86"/>
      <c r="B331" s="132" t="s">
        <v>463</v>
      </c>
      <c r="C331" s="50"/>
      <c r="D331" s="50">
        <v>163348803761</v>
      </c>
      <c r="E331" s="50">
        <v>160165688843</v>
      </c>
      <c r="F331" s="86"/>
      <c r="G331" s="94"/>
      <c r="H331" s="86"/>
    </row>
    <row r="332" spans="1:8">
      <c r="A332" s="86"/>
      <c r="B332" s="132"/>
      <c r="C332" s="50"/>
      <c r="D332" s="50"/>
      <c r="E332" s="50"/>
      <c r="F332" s="86"/>
      <c r="G332" s="94"/>
      <c r="H332" s="86"/>
    </row>
    <row r="333" spans="1:8">
      <c r="A333" s="174"/>
      <c r="B333" s="104"/>
      <c r="C333" s="119"/>
      <c r="D333" s="209"/>
      <c r="E333" s="347" t="s">
        <v>464</v>
      </c>
      <c r="F333" s="347"/>
      <c r="G333" s="347"/>
      <c r="H333" s="210"/>
    </row>
    <row r="334" spans="1:8">
      <c r="B334" s="107" t="s">
        <v>465</v>
      </c>
      <c r="D334" s="211" t="s">
        <v>427</v>
      </c>
      <c r="E334" s="209" t="s">
        <v>466</v>
      </c>
      <c r="F334" s="209"/>
      <c r="G334" s="209"/>
      <c r="H334" s="210"/>
    </row>
    <row r="335" spans="1:8" ht="17.25">
      <c r="A335" s="79"/>
      <c r="B335" s="212"/>
      <c r="C335" s="212"/>
      <c r="D335" s="213"/>
      <c r="E335" s="213"/>
      <c r="F335" s="213"/>
      <c r="G335" s="213"/>
      <c r="H335" s="86"/>
    </row>
    <row r="336" spans="1:8" ht="17.25">
      <c r="A336" s="79"/>
      <c r="B336" s="212"/>
      <c r="C336" s="212"/>
      <c r="D336" s="213"/>
      <c r="E336" s="213"/>
      <c r="F336" s="213"/>
      <c r="G336" s="213"/>
      <c r="H336" s="86"/>
    </row>
    <row r="337" spans="1:8" ht="17.25">
      <c r="A337" s="79"/>
      <c r="B337" s="212"/>
      <c r="C337" s="212"/>
      <c r="D337" s="213"/>
      <c r="E337" s="213"/>
      <c r="F337" s="213"/>
      <c r="G337" s="213"/>
      <c r="H337" s="86"/>
    </row>
    <row r="338" spans="1:8" ht="17.25">
      <c r="A338" s="79"/>
      <c r="B338" s="212"/>
      <c r="C338" s="212"/>
      <c r="D338" s="213"/>
      <c r="E338" s="213"/>
      <c r="F338" s="213"/>
      <c r="G338" s="213"/>
      <c r="H338" s="86"/>
    </row>
    <row r="339" spans="1:8" ht="17.25">
      <c r="A339" s="79"/>
      <c r="B339" s="212"/>
      <c r="C339" s="212"/>
      <c r="D339" s="213"/>
      <c r="E339" s="213"/>
      <c r="F339" s="213"/>
      <c r="G339" s="213"/>
      <c r="H339" s="86"/>
    </row>
    <row r="340" spans="1:8" ht="17.25">
      <c r="A340" s="79"/>
      <c r="B340" s="212"/>
      <c r="C340" s="212"/>
      <c r="D340" s="213"/>
      <c r="E340" s="213"/>
      <c r="F340" s="213"/>
      <c r="G340" s="213"/>
      <c r="H340" s="86"/>
    </row>
    <row r="341" spans="1:8" ht="17.25">
      <c r="A341" s="79"/>
      <c r="B341" s="212"/>
      <c r="C341" s="212"/>
      <c r="D341" s="213"/>
      <c r="E341" s="213"/>
      <c r="F341" s="213"/>
      <c r="G341" s="213"/>
      <c r="H341" s="86"/>
    </row>
    <row r="342" spans="1:8" ht="17.25">
      <c r="A342" s="79"/>
      <c r="B342" s="212"/>
      <c r="C342" s="212"/>
      <c r="D342" s="213"/>
      <c r="E342" s="213"/>
      <c r="F342" s="213"/>
      <c r="G342" s="213"/>
      <c r="H342" s="86"/>
    </row>
    <row r="343" spans="1:8">
      <c r="A343" s="79"/>
      <c r="B343" s="104"/>
      <c r="C343" s="119"/>
      <c r="D343" s="119"/>
      <c r="E343" s="120"/>
      <c r="F343" s="120"/>
      <c r="G343" s="120"/>
      <c r="H343" s="86"/>
    </row>
    <row r="344" spans="1:8">
      <c r="B344" s="107" t="s">
        <v>467</v>
      </c>
      <c r="D344" s="211" t="s">
        <v>468</v>
      </c>
      <c r="E344" s="209"/>
      <c r="F344" s="209" t="s">
        <v>469</v>
      </c>
      <c r="G344" s="209"/>
      <c r="H344" s="210"/>
    </row>
    <row r="345" spans="1:8">
      <c r="A345" s="79"/>
      <c r="B345" s="104"/>
      <c r="C345" s="119"/>
      <c r="D345" s="119"/>
      <c r="E345" s="120"/>
      <c r="F345" s="120"/>
      <c r="G345" s="120"/>
      <c r="H345" s="86"/>
    </row>
  </sheetData>
  <mergeCells count="32">
    <mergeCell ref="A317:B317"/>
    <mergeCell ref="E333:G333"/>
    <mergeCell ref="D247:E247"/>
    <mergeCell ref="F247:G247"/>
    <mergeCell ref="A273:C273"/>
    <mergeCell ref="A292:C292"/>
    <mergeCell ref="A298:C298"/>
    <mergeCell ref="A310:C310"/>
    <mergeCell ref="A246:B246"/>
    <mergeCell ref="A133:C133"/>
    <mergeCell ref="A141:C141"/>
    <mergeCell ref="A152:C152"/>
    <mergeCell ref="A159:C159"/>
    <mergeCell ref="A167:C167"/>
    <mergeCell ref="A208:C208"/>
    <mergeCell ref="B210:C210"/>
    <mergeCell ref="A213:C213"/>
    <mergeCell ref="A222:C222"/>
    <mergeCell ref="A229:C229"/>
    <mergeCell ref="A239:B239"/>
    <mergeCell ref="A116:B116"/>
    <mergeCell ref="A1:F1"/>
    <mergeCell ref="A2:G2"/>
    <mergeCell ref="A5:F5"/>
    <mergeCell ref="A6:F6"/>
    <mergeCell ref="A14:J14"/>
    <mergeCell ref="A20:C20"/>
    <mergeCell ref="A49:B49"/>
    <mergeCell ref="A64:C64"/>
    <mergeCell ref="A72:C72"/>
    <mergeCell ref="A89:C89"/>
    <mergeCell ref="A95:C95"/>
  </mergeCells>
  <phoneticPr fontId="19" type="noConversion"/>
  <pageMargins left="0.23622047244094491" right="0.15748031496062992" top="0.31496062992125984" bottom="0.39370078740157483" header="0.27559055118110237" footer="0.19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5</vt:i4>
      </vt:variant>
    </vt:vector>
  </HeadingPairs>
  <TitlesOfParts>
    <vt:vector size="9" baseType="lpstr">
      <vt:lpstr>CAN DOI KT</vt:lpstr>
      <vt:lpstr>KET QUA HDKD</vt:lpstr>
      <vt:lpstr>LUU CHUYEN TIEN TE</vt:lpstr>
      <vt:lpstr>TMTC</vt:lpstr>
      <vt:lpstr>'CAN DOI KT'!Print_Area</vt:lpstr>
      <vt:lpstr>'KET QUA HDKD'!Print_Area</vt:lpstr>
      <vt:lpstr>'LUU CHUYEN TIEN TE'!Print_Area</vt:lpstr>
      <vt:lpstr>'CAN DOI KT'!Print_Titles</vt:lpstr>
      <vt:lpstr>'LUU CHUYEN TIEN TE'!Print_Titles</vt:lpstr>
    </vt:vector>
  </TitlesOfParts>
  <Company>TAYAVNDN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acc01</dc:creator>
  <cp:lastModifiedBy>mag01</cp:lastModifiedBy>
  <cp:lastPrinted>2016-01-30T06:34:34Z</cp:lastPrinted>
  <dcterms:created xsi:type="dcterms:W3CDTF">2015-04-01T07:40:33Z</dcterms:created>
  <dcterms:modified xsi:type="dcterms:W3CDTF">2016-01-30T06:54:12Z</dcterms:modified>
</cp:coreProperties>
</file>